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30" windowWidth="18435" windowHeight="7665" firstSheet="7" activeTab="18"/>
  </bookViews>
  <sheets>
    <sheet name="Title" sheetId="1" r:id="rId1"/>
    <sheet name="SF1-Maxi" sheetId="2" r:id="rId2"/>
    <sheet name="SF1-Medium" sheetId="3" r:id="rId3"/>
    <sheet name="SF1-Mini" sheetId="4" r:id="rId4"/>
    <sheet name="SF1-Toy" sheetId="5" r:id="rId5"/>
    <sheet name="SF2-Maxi" sheetId="6" r:id="rId6"/>
    <sheet name="SF2-Medium" sheetId="7" r:id="rId7"/>
    <sheet name="SF2-Mini" sheetId="8" r:id="rId8"/>
    <sheet name="SF2-Toy" sheetId="9" r:id="rId9"/>
    <sheet name="SF-Maxi" sheetId="10" r:id="rId10"/>
    <sheet name="SF-Medium" sheetId="11" r:id="rId11"/>
    <sheet name="SF-Mini" sheetId="12" r:id="rId12"/>
    <sheet name="SF-Toy" sheetId="13" r:id="rId13"/>
    <sheet name="F-Maxi" sheetId="14" r:id="rId14"/>
    <sheet name="F-Medium" sheetId="15" r:id="rId15"/>
    <sheet name="F-Mini" sheetId="16" r:id="rId16"/>
    <sheet name="F-Toy" sheetId="17" r:id="rId17"/>
    <sheet name="AA-Team" sheetId="18" r:id="rId18"/>
    <sheet name="Relay" sheetId="19" r:id="rId19"/>
  </sheets>
  <externalReferences>
    <externalReference r:id="rId22"/>
  </externalReferences>
  <definedNames>
    <definedName name="_xlnm.Print_Area" localSheetId="17">'AA-Team'!$A$1:$Y$69</definedName>
    <definedName name="_xlnm.Print_Area" localSheetId="13">'F-Maxi'!$A$1:$L$18</definedName>
    <definedName name="_xlnm.Print_Area" localSheetId="14">'F-Medium'!$A$1:$L$22</definedName>
    <definedName name="_xlnm.Print_Area" localSheetId="15">'F-Mini'!$A$1:$M$16</definedName>
    <definedName name="_xlnm.Print_Area" localSheetId="16">'F-Toy'!$A$1:$L$19</definedName>
    <definedName name="_xlnm.Print_Area" localSheetId="18">'Relay'!$A$1:$L$33</definedName>
    <definedName name="_xlnm.Print_Area" localSheetId="1">'SF1-Maxi'!$A$1:$N$29</definedName>
    <definedName name="_xlnm.Print_Area" localSheetId="2">'SF1-Medium'!$A$1:$N$33</definedName>
    <definedName name="_xlnm.Print_Area" localSheetId="3">'SF1-Mini'!$A$1:$N$20</definedName>
    <definedName name="_xlnm.Print_Area" localSheetId="4">'SF1-Toy'!$A$1:$N$23</definedName>
    <definedName name="_xlnm.Print_Area" localSheetId="5">'SF2-Maxi'!$A$1:$N$29</definedName>
    <definedName name="_xlnm.Print_Area" localSheetId="6">'SF2-Medium'!$A$1:$N$33</definedName>
    <definedName name="_xlnm.Print_Area" localSheetId="7">'SF2-Mini'!$A$1:$N$20</definedName>
    <definedName name="_xlnm.Print_Area" localSheetId="8">'SF2-Toy'!$A$1:$N$23</definedName>
    <definedName name="_xlnm.Print_Area" localSheetId="9">'SF-Maxi'!$A$1:$J$29</definedName>
    <definedName name="_xlnm.Print_Area" localSheetId="10">'SF-Medium'!$A$1:$J$33</definedName>
    <definedName name="_xlnm.Print_Area" localSheetId="11">'SF-Mini'!$A$1:$J$20</definedName>
    <definedName name="_xlnm.Print_Area" localSheetId="12">'SF-Toy'!$A$1:$J$23</definedName>
    <definedName name="_xlnm.Print_Area" localSheetId="0">'Title'!$A$1:$P$29</definedName>
  </definedNames>
  <calcPr fullCalcOnLoad="1"/>
</workbook>
</file>

<file path=xl/sharedStrings.xml><?xml version="1.0" encoding="utf-8"?>
<sst xmlns="http://schemas.openxmlformats.org/spreadsheetml/2006/main" count="1425" uniqueCount="215">
  <si>
    <t xml:space="preserve">Протокол соревнований по кинологическому спорту (аджилити) </t>
  </si>
  <si>
    <t>Кубок Московской области</t>
  </si>
  <si>
    <t>дата:</t>
  </si>
  <si>
    <t>6 января 2024 года</t>
  </si>
  <si>
    <t>место проведения:</t>
  </si>
  <si>
    <t>количество участников:</t>
  </si>
  <si>
    <t>программа:</t>
  </si>
  <si>
    <t>эстафета</t>
  </si>
  <si>
    <t>грунт</t>
  </si>
  <si>
    <t>Главная судейская коллегия</t>
  </si>
  <si>
    <t>главный судья:</t>
  </si>
  <si>
    <t>Дмитроченко Е.Л. - 1К</t>
  </si>
  <si>
    <t>зам. главного судьи:</t>
  </si>
  <si>
    <t>главный секретарь: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</si>
  <si>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</si>
  <si>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</si>
  <si>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</si>
  <si>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</si>
  <si>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</si>
  <si>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</si>
  <si>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</si>
  <si>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</si>
  <si>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</si>
  <si>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Место</t>
  </si>
  <si>
    <t>Скорость м/с</t>
  </si>
  <si>
    <t>Выполненный разряд</t>
  </si>
  <si>
    <t>Квалифи-кационные баллы</t>
  </si>
  <si>
    <t>штраф за ошибки и отказы, баллы</t>
  </si>
  <si>
    <t>время, с</t>
  </si>
  <si>
    <t>штраф за время, баллы</t>
  </si>
  <si>
    <t>общий штраф, баллы</t>
  </si>
  <si>
    <t>Квалификационные баллы</t>
  </si>
  <si>
    <t>Квалифи-кация</t>
  </si>
  <si>
    <t>1 полуфинал</t>
  </si>
  <si>
    <t>2 полуфинал</t>
  </si>
  <si>
    <t>Сумма</t>
  </si>
  <si>
    <t>ФИНАЛ</t>
  </si>
  <si>
    <t>Аджилити - эстафета</t>
  </si>
  <si>
    <t>Команда</t>
  </si>
  <si>
    <t>Этап</t>
  </si>
  <si>
    <t>Номер 
спортсмена</t>
  </si>
  <si>
    <t>ЭСТАФЕТА</t>
  </si>
  <si>
    <t>сумма баллов</t>
  </si>
  <si>
    <t>штраф этапа</t>
  </si>
  <si>
    <t>штраф команды</t>
  </si>
  <si>
    <t>время</t>
  </si>
  <si>
    <t>65 пар</t>
  </si>
  <si>
    <t>Московская область</t>
  </si>
  <si>
    <t>Сахалинская область</t>
  </si>
  <si>
    <t>Ярославская область</t>
  </si>
  <si>
    <t>Краснодарский край</t>
  </si>
  <si>
    <t>Ленинградская область</t>
  </si>
  <si>
    <t>Костромская область</t>
  </si>
  <si>
    <t>Москва</t>
  </si>
  <si>
    <t>Пермский край</t>
  </si>
  <si>
    <t>Тверская область</t>
  </si>
  <si>
    <t>Орловская область</t>
  </si>
  <si>
    <t>Старцева Алина</t>
  </si>
  <si>
    <t>бордер колли Один</t>
  </si>
  <si>
    <t>Бунькова Елена</t>
  </si>
  <si>
    <t>бордер колли Адмирэйбл Тэйлент</t>
  </si>
  <si>
    <t>Свит Юлия</t>
  </si>
  <si>
    <t>метис Хоботов</t>
  </si>
  <si>
    <t>Томилова Мария</t>
  </si>
  <si>
    <t>бордер колли Юник Ювелир</t>
  </si>
  <si>
    <t>Скорохватова Светлана</t>
  </si>
  <si>
    <t>далматин Лилиан Звезда Удачи</t>
  </si>
  <si>
    <t>метис Фила-Моника</t>
  </si>
  <si>
    <t>бордер колли Риал Про</t>
  </si>
  <si>
    <t>Титенок Иванна</t>
  </si>
  <si>
    <t>бордер колли Кип Май Файер Инсайд</t>
  </si>
  <si>
    <t>Туманова Светлана</t>
  </si>
  <si>
    <t>бордер колли Траст Энд Фоллоу Перито Морено</t>
  </si>
  <si>
    <t>Чарышкина Валерия</t>
  </si>
  <si>
    <t>бордер колли Оствинд</t>
  </si>
  <si>
    <t>бордер колли Селитра</t>
  </si>
  <si>
    <t>снят</t>
  </si>
  <si>
    <t>Белотелова Елена</t>
  </si>
  <si>
    <t>метис Цолград</t>
  </si>
  <si>
    <t>Садовникова Анна</t>
  </si>
  <si>
    <t>бордер колли Айскнехт Гифт Май Фэйт</t>
  </si>
  <si>
    <t>Подмарькова Светлана</t>
  </si>
  <si>
    <t>бордер колли Айскнехт Еджен</t>
  </si>
  <si>
    <t>Соловьева Татьяна</t>
  </si>
  <si>
    <t>бордер колли Траст Энд Фоллоу Пасифик Осеан</t>
  </si>
  <si>
    <t>н/я</t>
  </si>
  <si>
    <t>Кондрашова Светлана</t>
  </si>
  <si>
    <t>бордер колли Лаймети Висада</t>
  </si>
  <si>
    <t>Серова Марина</t>
  </si>
  <si>
    <t>бордер колли Шанснитч Кетчер</t>
  </si>
  <si>
    <t>Эбергардт Елизавета</t>
  </si>
  <si>
    <t>бордер колли Люмос Солем Восток</t>
  </si>
  <si>
    <t>бордер колли Эбони Ноуз Левел</t>
  </si>
  <si>
    <t>Курочкин Станислав</t>
  </si>
  <si>
    <t>бордер колли Рэ-Ду Май Дрим</t>
  </si>
  <si>
    <t>Татарникова Татьяна</t>
  </si>
  <si>
    <t>муди Самолла Гор</t>
  </si>
  <si>
    <t>бордер колли Кип Зе Дрим</t>
  </si>
  <si>
    <t>Власов Александр</t>
  </si>
  <si>
    <t>бордер колли Нафани Акатава Маасай Мара</t>
  </si>
  <si>
    <t>бордер колли Эбони Ноуз Эмеральд Стар</t>
  </si>
  <si>
    <t>Ефременкова Ольга</t>
  </si>
  <si>
    <t>шелти Траст энд Фоллоу Дайхард</t>
  </si>
  <si>
    <t>бордер колли Гинея</t>
  </si>
  <si>
    <t>бордер колли Эбони Ноуз Лакшми</t>
  </si>
  <si>
    <t>бордер колли Сенсейшен</t>
  </si>
  <si>
    <t>Метелькова Мария</t>
  </si>
  <si>
    <t>бордер колли Мэджик Бэтери Инсайд</t>
  </si>
  <si>
    <t>Шушунова Анастасия</t>
  </si>
  <si>
    <t>бордер колли Лин он Ми</t>
  </si>
  <si>
    <t>Александрина Юлия</t>
  </si>
  <si>
    <t>бордер колли Леди Хидден Шарм</t>
  </si>
  <si>
    <t>Саид Юлия</t>
  </si>
  <si>
    <t>бордер колли Эбони Ноуз Джуманджи</t>
  </si>
  <si>
    <t>муди Рус Денди Лот Катана</t>
  </si>
  <si>
    <t>Старцева Варвара</t>
  </si>
  <si>
    <t>бордер колли Ануш Серена</t>
  </si>
  <si>
    <t>Мешкова Елена</t>
  </si>
  <si>
    <t>бордер колли Максимум</t>
  </si>
  <si>
    <t>Кустарникова Мария</t>
  </si>
  <si>
    <t>бордер колли Вабаги</t>
  </si>
  <si>
    <t>Яковенко Ярина</t>
  </si>
  <si>
    <t>бордер колли Баундлесс Флорида</t>
  </si>
  <si>
    <t>бордер колли Мафи</t>
  </si>
  <si>
    <t>Банщикова Александра</t>
  </si>
  <si>
    <t>бордер колли Траст энд Фоллоу Пилгрим</t>
  </si>
  <si>
    <t>Бастракова Мария</t>
  </si>
  <si>
    <t>бордер колли Акура Ин Блэк Стайл</t>
  </si>
  <si>
    <t>бордер колли Эбони Ноуз Лита</t>
  </si>
  <si>
    <t>бордер колли Спектрум Намибия</t>
  </si>
  <si>
    <t>Филатова Елена</t>
  </si>
  <si>
    <t>пудель Игрок из Мимолетного Видения</t>
  </si>
  <si>
    <t>пудель Кураж Ист Гуд Лак</t>
  </si>
  <si>
    <t>Кушнарева Стефания</t>
  </si>
  <si>
    <t>шпиц Айскнехт Самбука Стар оф Аджилити</t>
  </si>
  <si>
    <t>Кормаков Павел</t>
  </si>
  <si>
    <t>перуанская голая собака Айсфаер Фульгенцио Чиро</t>
  </si>
  <si>
    <t>Герасимова Ирина</t>
  </si>
  <si>
    <t>бордер-терьер Флэш</t>
  </si>
  <si>
    <t>Козлова Виктория</t>
  </si>
  <si>
    <t>метис Джесси</t>
  </si>
  <si>
    <t>шелти Мелисса Сиелос Драугас</t>
  </si>
  <si>
    <t>китайская хохлатая собака Ангел О'Чек Ульрих Северное Сияние</t>
  </si>
  <si>
    <t>Казьмина Ксения</t>
  </si>
  <si>
    <t>шелти Смайл Ангел Чиз Крем</t>
  </si>
  <si>
    <t>муди Флоки</t>
  </si>
  <si>
    <t>джек-рассел-терьер Вася</t>
  </si>
  <si>
    <t>Гуськова Ирина</t>
  </si>
  <si>
    <t>вельш-корги Хайлайт'с Мальвина</t>
  </si>
  <si>
    <t>Павлова Татьяна</t>
  </si>
  <si>
    <t>парсон-рассел-терьер Манифик Мет Мафия</t>
  </si>
  <si>
    <t>Кондакова Анастасия</t>
  </si>
  <si>
    <t>папийон Мерси Мон Анж Индиго</t>
  </si>
  <si>
    <t>Мартынова Дарья</t>
  </si>
  <si>
    <t>кавалер-кинг-чарлз-спаниель Овермарс Вероверен</t>
  </si>
  <si>
    <t>Чиканова Ольга</t>
  </si>
  <si>
    <t>папийон Принцесса Пэнни</t>
  </si>
  <si>
    <t>Кучеренко Ульяна</t>
  </si>
  <si>
    <t>пудель Джентли Борн Эриксон</t>
  </si>
  <si>
    <t>Костылева Наталья</t>
  </si>
  <si>
    <t>пудель Пуля-Лапуля</t>
  </si>
  <si>
    <t>парсон-рассел-терьер Манифик Мет Инвикта</t>
  </si>
  <si>
    <t>Бражникова Лариса</t>
  </si>
  <si>
    <t>папийон Гранд Альянс Кристалл</t>
  </si>
  <si>
    <t>вельш-корги Хайлайт'с Каэтана</t>
  </si>
  <si>
    <t>папийон Ликс</t>
  </si>
  <si>
    <t>Горохова Светлана</t>
  </si>
  <si>
    <t>русский той Ред Бурбон Жаклин</t>
  </si>
  <si>
    <t>Q</t>
  </si>
  <si>
    <t>—</t>
  </si>
  <si>
    <t>Москва - 1</t>
  </si>
  <si>
    <t>Московская область - 1</t>
  </si>
  <si>
    <t>Сборная - 1</t>
  </si>
  <si>
    <t>Московская область - 2</t>
  </si>
  <si>
    <t>Московская область - 3</t>
  </si>
  <si>
    <t>Московская область - 5</t>
  </si>
  <si>
    <t>Московская область - 6</t>
  </si>
  <si>
    <t>Московская область - 8</t>
  </si>
  <si>
    <t>Открытый кубок Московской области</t>
  </si>
  <si>
    <t>Московская обл, д. Горки Сухаревские, "Максима-Парк"</t>
  </si>
  <si>
    <t>квалификационный раунд - 1 полуфинал: аджилити-стандарт</t>
  </si>
  <si>
    <t>квалификационный раунд - 2 полуфинал: аджилити-стандарт</t>
  </si>
  <si>
    <t>квалификационный раунд - финал: аджилити-стандарт</t>
  </si>
  <si>
    <t>Чоговадзе Г.В. - 1К</t>
  </si>
  <si>
    <t>Гришина И.Г. - 2К</t>
  </si>
  <si>
    <t>06 января 2024 года</t>
  </si>
  <si>
    <t>Квалификационный раунд - 1 полуфинал</t>
  </si>
  <si>
    <t>Квалификационный раунд - 2 полуфинал</t>
  </si>
  <si>
    <t>Полуфинал, итоги</t>
  </si>
  <si>
    <t>Квалификационный раунд - финал</t>
  </si>
  <si>
    <t>Московская область - 12</t>
  </si>
  <si>
    <t>Московская область - 7</t>
  </si>
  <si>
    <t>Москва - 4</t>
  </si>
  <si>
    <t>Московская область - 11</t>
  </si>
  <si>
    <t>Москва - 2</t>
  </si>
  <si>
    <t>Московская область - 9</t>
  </si>
  <si>
    <t>Эбергард Елизавета</t>
  </si>
  <si>
    <t>Сборная - 4</t>
  </si>
  <si>
    <t>Сборная - 2</t>
  </si>
  <si>
    <t>Московская область - 4</t>
  </si>
  <si>
    <t>Москва - 3</t>
  </si>
  <si>
    <t>Московская область - 10</t>
  </si>
  <si>
    <t>Сборная - 3</t>
  </si>
  <si>
    <t>баллы</t>
  </si>
  <si>
    <t>очки</t>
  </si>
  <si>
    <t>закрытие</t>
  </si>
  <si>
    <t>открытие</t>
  </si>
  <si>
    <t>штраф по трассе</t>
  </si>
  <si>
    <t>СНУКЕР</t>
  </si>
  <si>
    <t>ГЕМБЛЕРЗ</t>
  </si>
  <si>
    <t>АДЖИЛИТИ 2</t>
  </si>
  <si>
    <t>АДЖИЛИТИ 1</t>
  </si>
  <si>
    <t>ПОЛУФИНАЛ</t>
  </si>
  <si>
    <t>КОМАНДНЫЕ СОРЕВНОВАНИЯ</t>
  </si>
  <si>
    <t>КОМАНДНЫЕ СОРЕВНОВАНИЯ, ФИНАЛ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</si>
</sst>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17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26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thin"/>
      <right/>
      <top style="dotted"/>
      <bottom/>
    </border>
    <border>
      <left style="medium"/>
      <right style="medium"/>
      <top style="dotted"/>
      <bottom/>
    </border>
    <border>
      <left style="thin"/>
      <right/>
      <top style="dotted"/>
      <bottom style="dotted"/>
    </border>
    <border>
      <left style="medium"/>
      <right style="thin"/>
      <top style="thin"/>
      <bottom style="medium"/>
    </border>
    <border>
      <left/>
      <right style="thin"/>
      <top style="medium"/>
      <bottom style="dotted"/>
    </border>
    <border>
      <left/>
      <right style="thin"/>
      <top/>
      <bottom style="dotted"/>
    </border>
    <border>
      <left style="medium"/>
      <right style="medium"/>
      <top/>
      <bottom style="dotted"/>
    </border>
    <border>
      <left style="medium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/>
      <right style="medium"/>
      <top style="dotted"/>
      <bottom style="thin"/>
    </border>
    <border>
      <left style="medium"/>
      <right style="medium"/>
      <top/>
      <bottom/>
    </border>
    <border>
      <left style="thin"/>
      <right style="thin"/>
      <top style="thin"/>
      <bottom style="dotted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dotted"/>
      <bottom style="thin"/>
    </border>
    <border>
      <left/>
      <right style="thin"/>
      <top style="dotted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dotted"/>
      <bottom style="thin"/>
    </border>
    <border>
      <left style="thin"/>
      <right style="medium"/>
      <top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/>
      <bottom style="thin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center"/>
      <protection hidden="1"/>
    </xf>
    <xf numFmtId="0" fontId="16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 horizontal="left"/>
      <protection hidden="1"/>
    </xf>
    <xf numFmtId="0" fontId="18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19" fillId="33" borderId="20" xfId="0" applyFont="1" applyFill="1" applyBorder="1" applyAlignment="1" applyProtection="1">
      <alignment/>
      <protection hidden="1"/>
    </xf>
    <xf numFmtId="0" fontId="13" fillId="33" borderId="21" xfId="0" applyFont="1" applyFill="1" applyBorder="1" applyAlignment="1" applyProtection="1">
      <alignment horizontal="center"/>
      <protection hidden="1"/>
    </xf>
    <xf numFmtId="0" fontId="13" fillId="33" borderId="22" xfId="0" applyFont="1" applyFill="1" applyBorder="1" applyAlignment="1" applyProtection="1">
      <alignment horizontal="center"/>
      <protection hidden="1"/>
    </xf>
    <xf numFmtId="0" fontId="13" fillId="33" borderId="23" xfId="0" applyFont="1" applyFill="1" applyBorder="1" applyAlignment="1" applyProtection="1">
      <alignment horizontal="center"/>
      <protection hidden="1"/>
    </xf>
    <xf numFmtId="0" fontId="13" fillId="33" borderId="24" xfId="0" applyFont="1" applyFill="1" applyBorder="1" applyAlignment="1" applyProtection="1">
      <alignment horizontal="center"/>
      <protection hidden="1"/>
    </xf>
    <xf numFmtId="0" fontId="13" fillId="33" borderId="25" xfId="0" applyFont="1" applyFill="1" applyBorder="1" applyAlignment="1" applyProtection="1">
      <alignment horizontal="center"/>
      <protection hidden="1"/>
    </xf>
    <xf numFmtId="0" fontId="13" fillId="33" borderId="26" xfId="0" applyFont="1" applyFill="1" applyBorder="1" applyAlignment="1" applyProtection="1">
      <alignment horizontal="center"/>
      <protection hidden="1"/>
    </xf>
    <xf numFmtId="0" fontId="17" fillId="33" borderId="27" xfId="0" applyFont="1" applyFill="1" applyBorder="1" applyAlignment="1" applyProtection="1">
      <alignment horizontal="center" vertical="center" wrapText="1"/>
      <protection hidden="1"/>
    </xf>
    <xf numFmtId="0" fontId="17" fillId="33" borderId="28" xfId="0" applyFont="1" applyFill="1" applyBorder="1" applyAlignment="1" applyProtection="1">
      <alignment horizontal="center" vertical="center" wrapText="1"/>
      <protection hidden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3" fillId="33" borderId="30" xfId="0" applyFont="1" applyFill="1" applyBorder="1" applyAlignment="1" applyProtection="1">
      <alignment horizontal="center"/>
      <protection hidden="1"/>
    </xf>
    <xf numFmtId="0" fontId="13" fillId="33" borderId="31" xfId="0" applyFont="1" applyFill="1" applyBorder="1" applyAlignment="1" applyProtection="1">
      <alignment/>
      <protection hidden="1"/>
    </xf>
    <xf numFmtId="0" fontId="13" fillId="33" borderId="32" xfId="0" applyFont="1" applyFill="1" applyBorder="1" applyAlignment="1" applyProtection="1">
      <alignment/>
      <protection hidden="1"/>
    </xf>
    <xf numFmtId="1" fontId="2" fillId="33" borderId="33" xfId="0" applyNumberFormat="1" applyFont="1" applyFill="1" applyBorder="1" applyAlignment="1" applyProtection="1">
      <alignment horizontal="right"/>
      <protection hidden="1"/>
    </xf>
    <xf numFmtId="2" fontId="2" fillId="33" borderId="34" xfId="0" applyNumberFormat="1" applyFont="1" applyFill="1" applyBorder="1" applyAlignment="1" applyProtection="1">
      <alignment horizontal="right"/>
      <protection hidden="1"/>
    </xf>
    <xf numFmtId="0" fontId="2" fillId="33" borderId="35" xfId="0" applyFont="1" applyFill="1" applyBorder="1" applyAlignment="1" applyProtection="1">
      <alignment horizontal="right"/>
      <protection hidden="1"/>
    </xf>
    <xf numFmtId="0" fontId="2" fillId="33" borderId="36" xfId="0" applyFont="1" applyFill="1" applyBorder="1" applyAlignment="1" applyProtection="1">
      <alignment horizontal="right"/>
      <protection hidden="1"/>
    </xf>
    <xf numFmtId="0" fontId="2" fillId="33" borderId="37" xfId="0" applyFont="1" applyFill="1" applyBorder="1" applyAlignment="1" applyProtection="1">
      <alignment horizontal="center"/>
      <protection hidden="1"/>
    </xf>
    <xf numFmtId="164" fontId="2" fillId="33" borderId="37" xfId="0" applyNumberFormat="1" applyFont="1" applyFill="1" applyBorder="1" applyAlignment="1" applyProtection="1">
      <alignment horizontal="center"/>
      <protection hidden="1"/>
    </xf>
    <xf numFmtId="1" fontId="2" fillId="33" borderId="38" xfId="0" applyNumberFormat="1" applyFont="1" applyFill="1" applyBorder="1" applyAlignment="1" applyProtection="1">
      <alignment horizontal="right"/>
      <protection hidden="1"/>
    </xf>
    <xf numFmtId="2" fontId="2" fillId="33" borderId="39" xfId="0" applyNumberFormat="1" applyFont="1" applyFill="1" applyBorder="1" applyAlignment="1" applyProtection="1">
      <alignment horizontal="right"/>
      <protection hidden="1"/>
    </xf>
    <xf numFmtId="0" fontId="2" fillId="33" borderId="39" xfId="0" applyFont="1" applyFill="1" applyBorder="1" applyAlignment="1" applyProtection="1">
      <alignment horizontal="right"/>
      <protection hidden="1"/>
    </xf>
    <xf numFmtId="0" fontId="2" fillId="33" borderId="40" xfId="0" applyFont="1" applyFill="1" applyBorder="1" applyAlignment="1" applyProtection="1">
      <alignment horizontal="right"/>
      <protection hidden="1"/>
    </xf>
    <xf numFmtId="0" fontId="2" fillId="33" borderId="41" xfId="0" applyFont="1" applyFill="1" applyBorder="1" applyAlignment="1" applyProtection="1">
      <alignment horizontal="center"/>
      <protection hidden="1"/>
    </xf>
    <xf numFmtId="164" fontId="2" fillId="33" borderId="41" xfId="0" applyNumberFormat="1" applyFont="1" applyFill="1" applyBorder="1" applyAlignment="1" applyProtection="1">
      <alignment horizontal="center"/>
      <protection hidden="1"/>
    </xf>
    <xf numFmtId="0" fontId="13" fillId="33" borderId="42" xfId="0" applyFont="1" applyFill="1" applyBorder="1" applyAlignment="1" applyProtection="1">
      <alignment horizontal="center"/>
      <protection hidden="1"/>
    </xf>
    <xf numFmtId="0" fontId="2" fillId="33" borderId="43" xfId="0" applyFont="1" applyFill="1" applyBorder="1" applyAlignment="1" applyProtection="1">
      <alignment/>
      <protection hidden="1"/>
    </xf>
    <xf numFmtId="0" fontId="2" fillId="33" borderId="44" xfId="0" applyFont="1" applyFill="1" applyBorder="1" applyAlignment="1" applyProtection="1">
      <alignment/>
      <protection hidden="1"/>
    </xf>
    <xf numFmtId="0" fontId="2" fillId="33" borderId="42" xfId="0" applyFont="1" applyFill="1" applyBorder="1" applyAlignment="1" applyProtection="1">
      <alignment/>
      <protection hidden="1"/>
    </xf>
    <xf numFmtId="0" fontId="2" fillId="33" borderId="45" xfId="0" applyFont="1" applyFill="1" applyBorder="1" applyAlignment="1" applyProtection="1">
      <alignment/>
      <protection hidden="1"/>
    </xf>
    <xf numFmtId="0" fontId="2" fillId="33" borderId="46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1" fontId="2" fillId="33" borderId="33" xfId="0" applyNumberFormat="1" applyFont="1" applyFill="1" applyBorder="1" applyAlignment="1" applyProtection="1">
      <alignment horizontal="center"/>
      <protection hidden="1"/>
    </xf>
    <xf numFmtId="1" fontId="2" fillId="33" borderId="34" xfId="0" applyNumberFormat="1" applyFont="1" applyFill="1" applyBorder="1" applyAlignment="1" applyProtection="1">
      <alignment horizontal="center"/>
      <protection hidden="1"/>
    </xf>
    <xf numFmtId="0" fontId="2" fillId="33" borderId="47" xfId="0" applyFont="1" applyFill="1" applyBorder="1" applyAlignment="1" applyProtection="1">
      <alignment horizontal="center"/>
      <protection hidden="1"/>
    </xf>
    <xf numFmtId="0" fontId="2" fillId="33" borderId="48" xfId="0" applyFont="1" applyFill="1" applyBorder="1" applyAlignment="1" applyProtection="1">
      <alignment horizontal="center"/>
      <protection hidden="1"/>
    </xf>
    <xf numFmtId="1" fontId="2" fillId="33" borderId="38" xfId="0" applyNumberFormat="1" applyFont="1" applyFill="1" applyBorder="1" applyAlignment="1" applyProtection="1">
      <alignment horizontal="center"/>
      <protection hidden="1"/>
    </xf>
    <xf numFmtId="1" fontId="2" fillId="33" borderId="39" xfId="0" applyNumberFormat="1" applyFont="1" applyFill="1" applyBorder="1" applyAlignment="1" applyProtection="1">
      <alignment horizontal="center"/>
      <protection hidden="1"/>
    </xf>
    <xf numFmtId="0" fontId="2" fillId="33" borderId="49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right"/>
      <protection hidden="1"/>
    </xf>
    <xf numFmtId="0" fontId="17" fillId="33" borderId="50" xfId="0" applyFont="1" applyFill="1" applyBorder="1" applyAlignment="1" applyProtection="1">
      <alignment horizontal="center" vertical="center" wrapText="1"/>
      <protection hidden="1"/>
    </xf>
    <xf numFmtId="0" fontId="13" fillId="33" borderId="31" xfId="0" applyFont="1" applyFill="1" applyBorder="1" applyAlignment="1" applyProtection="1">
      <alignment horizontal="center"/>
      <protection hidden="1"/>
    </xf>
    <xf numFmtId="2" fontId="2" fillId="33" borderId="36" xfId="0" applyNumberFormat="1" applyFont="1" applyFill="1" applyBorder="1" applyAlignment="1" applyProtection="1">
      <alignment horizontal="right"/>
      <protection hidden="1"/>
    </xf>
    <xf numFmtId="2" fontId="2" fillId="33" borderId="51" xfId="0" applyNumberFormat="1" applyFont="1" applyFill="1" applyBorder="1" applyAlignment="1" applyProtection="1">
      <alignment horizontal="center"/>
      <protection hidden="1"/>
    </xf>
    <xf numFmtId="2" fontId="2" fillId="33" borderId="52" xfId="0" applyNumberFormat="1" applyFont="1" applyFill="1" applyBorder="1" applyAlignment="1" applyProtection="1">
      <alignment horizontal="center"/>
      <protection hidden="1"/>
    </xf>
    <xf numFmtId="0" fontId="2" fillId="33" borderId="53" xfId="0" applyFont="1" applyFill="1" applyBorder="1" applyAlignment="1" applyProtection="1">
      <alignment horizontal="center"/>
      <protection hidden="1"/>
    </xf>
    <xf numFmtId="0" fontId="13" fillId="33" borderId="54" xfId="0" applyFont="1" applyFill="1" applyBorder="1" applyAlignment="1" applyProtection="1">
      <alignment horizontal="center"/>
      <protection hidden="1"/>
    </xf>
    <xf numFmtId="0" fontId="13" fillId="33" borderId="55" xfId="0" applyFont="1" applyFill="1" applyBorder="1" applyAlignment="1" applyProtection="1">
      <alignment/>
      <protection hidden="1"/>
    </xf>
    <xf numFmtId="0" fontId="13" fillId="33" borderId="55" xfId="0" applyFont="1" applyFill="1" applyBorder="1" applyAlignment="1" applyProtection="1">
      <alignment horizontal="center"/>
      <protection hidden="1"/>
    </xf>
    <xf numFmtId="0" fontId="13" fillId="33" borderId="56" xfId="0" applyFont="1" applyFill="1" applyBorder="1" applyAlignment="1" applyProtection="1">
      <alignment horizontal="center"/>
      <protection hidden="1"/>
    </xf>
    <xf numFmtId="0" fontId="13" fillId="33" borderId="56" xfId="0" applyFont="1" applyFill="1" applyBorder="1" applyAlignment="1" applyProtection="1">
      <alignment/>
      <protection hidden="1"/>
    </xf>
    <xf numFmtId="0" fontId="13" fillId="33" borderId="57" xfId="0" applyFont="1" applyFill="1" applyBorder="1" applyAlignment="1" applyProtection="1">
      <alignment/>
      <protection hidden="1"/>
    </xf>
    <xf numFmtId="1" fontId="2" fillId="33" borderId="54" xfId="0" applyNumberFormat="1" applyFont="1" applyFill="1" applyBorder="1" applyAlignment="1" applyProtection="1">
      <alignment horizontal="right"/>
      <protection hidden="1"/>
    </xf>
    <xf numFmtId="2" fontId="2" fillId="33" borderId="56" xfId="0" applyNumberFormat="1" applyFont="1" applyFill="1" applyBorder="1" applyAlignment="1" applyProtection="1">
      <alignment horizontal="right"/>
      <protection hidden="1"/>
    </xf>
    <xf numFmtId="2" fontId="2" fillId="33" borderId="58" xfId="0" applyNumberFormat="1" applyFont="1" applyFill="1" applyBorder="1" applyAlignment="1" applyProtection="1">
      <alignment horizontal="right"/>
      <protection hidden="1"/>
    </xf>
    <xf numFmtId="2" fontId="2" fillId="33" borderId="59" xfId="0" applyNumberFormat="1" applyFont="1" applyFill="1" applyBorder="1" applyAlignment="1" applyProtection="1">
      <alignment horizontal="center"/>
      <protection hidden="1"/>
    </xf>
    <xf numFmtId="0" fontId="2" fillId="33" borderId="60" xfId="0" applyFont="1" applyFill="1" applyBorder="1" applyAlignment="1" applyProtection="1">
      <alignment horizontal="center"/>
      <protection hidden="1"/>
    </xf>
    <xf numFmtId="0" fontId="13" fillId="33" borderId="61" xfId="0" applyFont="1" applyFill="1" applyBorder="1" applyAlignment="1" applyProtection="1">
      <alignment/>
      <protection hidden="1"/>
    </xf>
    <xf numFmtId="0" fontId="13" fillId="33" borderId="61" xfId="0" applyFont="1" applyFill="1" applyBorder="1" applyAlignment="1" applyProtection="1">
      <alignment horizontal="center"/>
      <protection hidden="1"/>
    </xf>
    <xf numFmtId="1" fontId="2" fillId="33" borderId="62" xfId="0" applyNumberFormat="1" applyFont="1" applyFill="1" applyBorder="1" applyAlignment="1" applyProtection="1">
      <alignment horizontal="right"/>
      <protection hidden="1"/>
    </xf>
    <xf numFmtId="2" fontId="2" fillId="33" borderId="55" xfId="0" applyNumberFormat="1" applyFont="1" applyFill="1" applyBorder="1" applyAlignment="1" applyProtection="1">
      <alignment horizontal="right"/>
      <protection hidden="1"/>
    </xf>
    <xf numFmtId="2" fontId="2" fillId="33" borderId="63" xfId="0" applyNumberFormat="1" applyFont="1" applyFill="1" applyBorder="1" applyAlignment="1" applyProtection="1">
      <alignment horizontal="right"/>
      <protection hidden="1"/>
    </xf>
    <xf numFmtId="0" fontId="2" fillId="33" borderId="64" xfId="0" applyFont="1" applyFill="1" applyBorder="1" applyAlignment="1" applyProtection="1">
      <alignment horizontal="center"/>
      <protection hidden="1"/>
    </xf>
    <xf numFmtId="0" fontId="13" fillId="33" borderId="65" xfId="0" applyFont="1" applyFill="1" applyBorder="1" applyAlignment="1" applyProtection="1">
      <alignment horizontal="center"/>
      <protection hidden="1"/>
    </xf>
    <xf numFmtId="0" fontId="13" fillId="33" borderId="66" xfId="0" applyFont="1" applyFill="1" applyBorder="1" applyAlignment="1" applyProtection="1">
      <alignment/>
      <protection hidden="1"/>
    </xf>
    <xf numFmtId="0" fontId="13" fillId="33" borderId="66" xfId="0" applyFont="1" applyFill="1" applyBorder="1" applyAlignment="1" applyProtection="1">
      <alignment horizontal="center"/>
      <protection hidden="1"/>
    </xf>
    <xf numFmtId="0" fontId="2" fillId="33" borderId="67" xfId="0" applyFont="1" applyFill="1" applyBorder="1" applyAlignment="1" applyProtection="1">
      <alignment horizontal="center"/>
      <protection hidden="1"/>
    </xf>
    <xf numFmtId="0" fontId="2" fillId="33" borderId="68" xfId="0" applyFont="1" applyFill="1" applyBorder="1" applyAlignment="1" applyProtection="1">
      <alignment/>
      <protection hidden="1"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13" fillId="33" borderId="62" xfId="0" applyFon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/>
      <protection hidden="1"/>
    </xf>
    <xf numFmtId="0" fontId="2" fillId="33" borderId="69" xfId="0" applyFont="1" applyFill="1" applyBorder="1" applyAlignment="1" applyProtection="1">
      <alignment/>
      <protection hidden="1"/>
    </xf>
    <xf numFmtId="0" fontId="2" fillId="33" borderId="70" xfId="0" applyFont="1" applyFill="1" applyBorder="1" applyAlignment="1" applyProtection="1">
      <alignment/>
      <protection hidden="1"/>
    </xf>
    <xf numFmtId="0" fontId="2" fillId="33" borderId="71" xfId="0" applyFont="1" applyFill="1" applyBorder="1" applyAlignment="1" applyProtection="1">
      <alignment/>
      <protection hidden="1"/>
    </xf>
    <xf numFmtId="0" fontId="2" fillId="33" borderId="72" xfId="0" applyFont="1" applyFill="1" applyBorder="1" applyAlignment="1" applyProtection="1">
      <alignment/>
      <protection hidden="1"/>
    </xf>
    <xf numFmtId="0" fontId="2" fillId="33" borderId="73" xfId="0" applyFont="1" applyFill="1" applyBorder="1" applyAlignment="1" applyProtection="1">
      <alignment/>
      <protection hidden="1"/>
    </xf>
    <xf numFmtId="0" fontId="2" fillId="33" borderId="74" xfId="0" applyFont="1" applyFill="1" applyBorder="1" applyAlignment="1" applyProtection="1">
      <alignment/>
      <protection hidden="1"/>
    </xf>
    <xf numFmtId="2" fontId="2" fillId="33" borderId="71" xfId="0" applyNumberFormat="1" applyFont="1" applyFill="1" applyBorder="1" applyAlignment="1" applyProtection="1">
      <alignment horizontal="right"/>
      <protection hidden="1"/>
    </xf>
    <xf numFmtId="0" fontId="13" fillId="33" borderId="73" xfId="0" applyFont="1" applyFill="1" applyBorder="1" applyAlignment="1" applyProtection="1">
      <alignment horizontal="center"/>
      <protection hidden="1"/>
    </xf>
    <xf numFmtId="2" fontId="2" fillId="33" borderId="75" xfId="0" applyNumberFormat="1" applyFont="1" applyFill="1" applyBorder="1" applyAlignment="1" applyProtection="1">
      <alignment horizontal="center"/>
      <protection hidden="1"/>
    </xf>
    <xf numFmtId="0" fontId="2" fillId="33" borderId="58" xfId="0" applyFont="1" applyFill="1" applyBorder="1" applyAlignment="1" applyProtection="1">
      <alignment horizontal="right"/>
      <protection hidden="1"/>
    </xf>
    <xf numFmtId="0" fontId="2" fillId="33" borderId="56" xfId="0" applyFont="1" applyFill="1" applyBorder="1" applyAlignment="1" applyProtection="1">
      <alignment horizontal="right"/>
      <protection hidden="1"/>
    </xf>
    <xf numFmtId="2" fontId="2" fillId="33" borderId="54" xfId="0" applyNumberFormat="1" applyFont="1" applyFill="1" applyBorder="1" applyAlignment="1" applyProtection="1">
      <alignment horizontal="right"/>
      <protection hidden="1"/>
    </xf>
    <xf numFmtId="0" fontId="2" fillId="33" borderId="57" xfId="0" applyFont="1" applyFill="1" applyBorder="1" applyAlignment="1" applyProtection="1">
      <alignment horizontal="right"/>
      <protection hidden="1"/>
    </xf>
    <xf numFmtId="0" fontId="2" fillId="33" borderId="54" xfId="0" applyFont="1" applyFill="1" applyBorder="1" applyAlignment="1" applyProtection="1">
      <alignment horizontal="right"/>
      <protection hidden="1"/>
    </xf>
    <xf numFmtId="2" fontId="2" fillId="33" borderId="76" xfId="0" applyNumberFormat="1" applyFont="1" applyFill="1" applyBorder="1" applyAlignment="1" applyProtection="1">
      <alignment horizontal="right"/>
      <protection hidden="1"/>
    </xf>
    <xf numFmtId="2" fontId="2" fillId="33" borderId="31" xfId="0" applyNumberFormat="1" applyFont="1" applyFill="1" applyBorder="1" applyAlignment="1" applyProtection="1">
      <alignment horizontal="right"/>
      <protection hidden="1"/>
    </xf>
    <xf numFmtId="1" fontId="2" fillId="33" borderId="30" xfId="0" applyNumberFormat="1" applyFont="1" applyFill="1" applyBorder="1" applyAlignment="1" applyProtection="1">
      <alignment horizontal="right"/>
      <protection hidden="1"/>
    </xf>
    <xf numFmtId="0" fontId="2" fillId="33" borderId="31" xfId="0" applyFont="1" applyFill="1" applyBorder="1" applyAlignment="1" applyProtection="1">
      <alignment horizontal="right"/>
      <protection hidden="1"/>
    </xf>
    <xf numFmtId="2" fontId="2" fillId="33" borderId="30" xfId="0" applyNumberFormat="1" applyFont="1" applyFill="1" applyBorder="1" applyAlignment="1" applyProtection="1">
      <alignment horizontal="right"/>
      <protection hidden="1"/>
    </xf>
    <xf numFmtId="0" fontId="2" fillId="33" borderId="32" xfId="0" applyFont="1" applyFill="1" applyBorder="1" applyAlignment="1" applyProtection="1">
      <alignment horizontal="right"/>
      <protection hidden="1"/>
    </xf>
    <xf numFmtId="2" fontId="2" fillId="33" borderId="40" xfId="0" applyNumberFormat="1" applyFont="1" applyFill="1" applyBorder="1" applyAlignment="1" applyProtection="1">
      <alignment horizontal="right"/>
      <protection hidden="1"/>
    </xf>
    <xf numFmtId="0" fontId="2" fillId="33" borderId="30" xfId="0" applyFont="1" applyFill="1" applyBorder="1" applyAlignment="1" applyProtection="1">
      <alignment horizontal="right"/>
      <protection hidden="1"/>
    </xf>
    <xf numFmtId="0" fontId="2" fillId="33" borderId="76" xfId="0" applyFont="1" applyFill="1" applyBorder="1" applyAlignment="1" applyProtection="1">
      <alignment horizontal="right"/>
      <protection hidden="1"/>
    </xf>
    <xf numFmtId="2" fontId="2" fillId="33" borderId="77" xfId="0" applyNumberFormat="1" applyFont="1" applyFill="1" applyBorder="1" applyAlignment="1" applyProtection="1">
      <alignment horizontal="right"/>
      <protection hidden="1"/>
    </xf>
    <xf numFmtId="2" fontId="2" fillId="33" borderId="78" xfId="0" applyNumberFormat="1" applyFont="1" applyFill="1" applyBorder="1" applyAlignment="1" applyProtection="1">
      <alignment horizontal="right"/>
      <protection hidden="1"/>
    </xf>
    <xf numFmtId="2" fontId="2" fillId="33" borderId="19" xfId="0" applyNumberFormat="1" applyFont="1" applyFill="1" applyBorder="1" applyAlignment="1" applyProtection="1">
      <alignment horizontal="center"/>
      <protection hidden="1"/>
    </xf>
    <xf numFmtId="2" fontId="2" fillId="33" borderId="79" xfId="0" applyNumberFormat="1" applyFont="1" applyFill="1" applyBorder="1" applyAlignment="1" applyProtection="1">
      <alignment horizontal="right"/>
      <protection hidden="1"/>
    </xf>
    <xf numFmtId="2" fontId="2" fillId="33" borderId="66" xfId="0" applyNumberFormat="1" applyFont="1" applyFill="1" applyBorder="1" applyAlignment="1" applyProtection="1">
      <alignment horizontal="right"/>
      <protection hidden="1"/>
    </xf>
    <xf numFmtId="1" fontId="2" fillId="33" borderId="65" xfId="0" applyNumberFormat="1" applyFont="1" applyFill="1" applyBorder="1" applyAlignment="1" applyProtection="1">
      <alignment horizontal="right"/>
      <protection hidden="1"/>
    </xf>
    <xf numFmtId="0" fontId="2" fillId="33" borderId="66" xfId="0" applyFont="1" applyFill="1" applyBorder="1" applyAlignment="1" applyProtection="1">
      <alignment horizontal="right"/>
      <protection hidden="1"/>
    </xf>
    <xf numFmtId="2" fontId="2" fillId="33" borderId="65" xfId="0" applyNumberFormat="1" applyFont="1" applyFill="1" applyBorder="1" applyAlignment="1" applyProtection="1">
      <alignment horizontal="right"/>
      <protection hidden="1"/>
    </xf>
    <xf numFmtId="0" fontId="2" fillId="33" borderId="17" xfId="0" applyFont="1" applyFill="1" applyBorder="1" applyAlignment="1" applyProtection="1">
      <alignment horizontal="right"/>
      <protection hidden="1"/>
    </xf>
    <xf numFmtId="0" fontId="2" fillId="33" borderId="65" xfId="0" applyFont="1" applyFill="1" applyBorder="1" applyAlignment="1" applyProtection="1">
      <alignment horizontal="right"/>
      <protection hidden="1"/>
    </xf>
    <xf numFmtId="0" fontId="13" fillId="33" borderId="17" xfId="0" applyFont="1" applyFill="1" applyBorder="1" applyAlignment="1" applyProtection="1">
      <alignment/>
      <protection hidden="1"/>
    </xf>
    <xf numFmtId="2" fontId="2" fillId="33" borderId="80" xfId="0" applyNumberFormat="1" applyFont="1" applyFill="1" applyBorder="1" applyAlignment="1" applyProtection="1">
      <alignment horizontal="center"/>
      <protection hidden="1"/>
    </xf>
    <xf numFmtId="2" fontId="2" fillId="33" borderId="61" xfId="0" applyNumberFormat="1" applyFont="1" applyFill="1" applyBorder="1" applyAlignment="1" applyProtection="1">
      <alignment horizontal="right"/>
      <protection hidden="1"/>
    </xf>
    <xf numFmtId="1" fontId="2" fillId="33" borderId="77" xfId="0" applyNumberFormat="1" applyFont="1" applyFill="1" applyBorder="1" applyAlignment="1" applyProtection="1">
      <alignment horizontal="right"/>
      <protection hidden="1"/>
    </xf>
    <xf numFmtId="0" fontId="2" fillId="33" borderId="78" xfId="0" applyFont="1" applyFill="1" applyBorder="1" applyAlignment="1" applyProtection="1">
      <alignment horizontal="right"/>
      <protection hidden="1"/>
    </xf>
    <xf numFmtId="0" fontId="2" fillId="33" borderId="61" xfId="0" applyFont="1" applyFill="1" applyBorder="1" applyAlignment="1" applyProtection="1">
      <alignment horizontal="right"/>
      <protection hidden="1"/>
    </xf>
    <xf numFmtId="0" fontId="2" fillId="33" borderId="81" xfId="0" applyFont="1" applyFill="1" applyBorder="1" applyAlignment="1" applyProtection="1">
      <alignment horizontal="right"/>
      <protection hidden="1"/>
    </xf>
    <xf numFmtId="0" fontId="2" fillId="33" borderId="77" xfId="0" applyFont="1" applyFill="1" applyBorder="1" applyAlignment="1" applyProtection="1">
      <alignment horizontal="right"/>
      <protection hidden="1"/>
    </xf>
    <xf numFmtId="0" fontId="13" fillId="33" borderId="81" xfId="0" applyFont="1" applyFill="1" applyBorder="1" applyAlignment="1" applyProtection="1">
      <alignment/>
      <protection hidden="1"/>
    </xf>
    <xf numFmtId="0" fontId="13" fillId="33" borderId="77" xfId="0" applyFont="1" applyFill="1" applyBorder="1" applyAlignment="1" applyProtection="1">
      <alignment horizontal="center"/>
      <protection hidden="1"/>
    </xf>
    <xf numFmtId="2" fontId="2" fillId="33" borderId="14" xfId="0" applyNumberFormat="1" applyFont="1" applyFill="1" applyBorder="1" applyAlignment="1" applyProtection="1">
      <alignment horizontal="center"/>
      <protection hidden="1"/>
    </xf>
    <xf numFmtId="0" fontId="2" fillId="33" borderId="55" xfId="0" applyFont="1" applyFill="1" applyBorder="1" applyAlignment="1" applyProtection="1">
      <alignment horizontal="right"/>
      <protection hidden="1"/>
    </xf>
    <xf numFmtId="2" fontId="2" fillId="33" borderId="62" xfId="0" applyNumberFormat="1" applyFont="1" applyFill="1" applyBorder="1" applyAlignment="1" applyProtection="1">
      <alignment horizontal="right"/>
      <protection hidden="1"/>
    </xf>
    <xf numFmtId="0" fontId="2" fillId="33" borderId="13" xfId="0" applyFont="1" applyFill="1" applyBorder="1" applyAlignment="1" applyProtection="1">
      <alignment horizontal="right"/>
      <protection hidden="1"/>
    </xf>
    <xf numFmtId="0" fontId="2" fillId="33" borderId="62" xfId="0" applyFont="1" applyFill="1" applyBorder="1" applyAlignment="1" applyProtection="1">
      <alignment horizontal="right"/>
      <protection hidden="1"/>
    </xf>
    <xf numFmtId="2" fontId="2" fillId="33" borderId="38" xfId="0" applyNumberFormat="1" applyFont="1" applyFill="1" applyBorder="1" applyAlignment="1" applyProtection="1">
      <alignment horizontal="right"/>
      <protection hidden="1"/>
    </xf>
    <xf numFmtId="0" fontId="2" fillId="33" borderId="49" xfId="0" applyFont="1" applyFill="1" applyBorder="1" applyAlignment="1" applyProtection="1">
      <alignment horizontal="right"/>
      <protection hidden="1"/>
    </xf>
    <xf numFmtId="0" fontId="2" fillId="33" borderId="38" xfId="0" applyFont="1" applyFill="1" applyBorder="1" applyAlignment="1" applyProtection="1">
      <alignment horizontal="right"/>
      <protection hidden="1"/>
    </xf>
    <xf numFmtId="0" fontId="2" fillId="33" borderId="36" xfId="0" applyNumberFormat="1" applyFont="1" applyFill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right"/>
      <protection hidden="1"/>
    </xf>
    <xf numFmtId="2" fontId="2" fillId="33" borderId="33" xfId="0" applyNumberFormat="1" applyFont="1" applyFill="1" applyBorder="1" applyAlignment="1" applyProtection="1">
      <alignment horizontal="right"/>
      <protection hidden="1"/>
    </xf>
    <xf numFmtId="0" fontId="2" fillId="33" borderId="33" xfId="0" applyFont="1" applyFill="1" applyBorder="1" applyAlignment="1" applyProtection="1">
      <alignment horizontal="right"/>
      <protection hidden="1"/>
    </xf>
    <xf numFmtId="0" fontId="17" fillId="33" borderId="82" xfId="0" applyFont="1" applyFill="1" applyBorder="1" applyAlignment="1" applyProtection="1">
      <alignment horizontal="center" vertical="center" wrapText="1"/>
      <protection hidden="1"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" fillId="33" borderId="83" xfId="0" applyFont="1" applyFill="1" applyBorder="1" applyAlignment="1" applyProtection="1">
      <alignment horizontal="center" vertical="center" wrapText="1"/>
      <protection hidden="1"/>
    </xf>
    <xf numFmtId="0" fontId="2" fillId="33" borderId="6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5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7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82" xfId="0" applyFont="1" applyFill="1" applyBorder="1" applyAlignment="1" applyProtection="1">
      <alignment horizontal="center" vertical="center" wrapText="1"/>
      <protection hidden="1"/>
    </xf>
    <xf numFmtId="0" fontId="2" fillId="33" borderId="84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85" xfId="0" applyFont="1" applyFill="1" applyBorder="1" applyAlignment="1" applyProtection="1">
      <alignment horizontal="center"/>
      <protection hidden="1"/>
    </xf>
    <xf numFmtId="0" fontId="2" fillId="33" borderId="86" xfId="0" applyFont="1" applyFill="1" applyBorder="1" applyAlignment="1" applyProtection="1">
      <alignment horizontal="center"/>
      <protection hidden="1"/>
    </xf>
    <xf numFmtId="0" fontId="2" fillId="33" borderId="87" xfId="0" applyFont="1" applyFill="1" applyBorder="1" applyAlignment="1" applyProtection="1">
      <alignment horizontal="center"/>
      <protection hidden="1"/>
    </xf>
    <xf numFmtId="0" fontId="17" fillId="33" borderId="83" xfId="0" applyFont="1" applyFill="1" applyBorder="1" applyAlignment="1" applyProtection="1">
      <alignment horizontal="center" vertical="center" wrapText="1"/>
      <protection hidden="1"/>
    </xf>
    <xf numFmtId="0" fontId="17" fillId="33" borderId="69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69" xfId="0" applyFont="1" applyFill="1" applyBorder="1" applyAlignment="1" applyProtection="1">
      <alignment horizontal="center" vertical="center" wrapText="1"/>
      <protection hidden="1"/>
    </xf>
    <xf numFmtId="0" fontId="2" fillId="33" borderId="72" xfId="0" applyFont="1" applyFill="1" applyBorder="1" applyAlignment="1" applyProtection="1">
      <alignment horizontal="center" vertical="center"/>
      <protection hidden="1"/>
    </xf>
    <xf numFmtId="0" fontId="20" fillId="0" borderId="6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omru.ru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</sheetNames>
    <sheetDataSet>
      <sheetData sheetId="0">
        <row r="5">
          <cell r="D5" t="str">
            <v>Кубок Московской области</v>
          </cell>
        </row>
        <row r="7">
          <cell r="J7" t="str">
            <v>6 января 2024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zoomScalePageLayoutView="0" workbookViewId="0" topLeftCell="A4">
      <selection activeCell="R16" sqref="R16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78" t="s">
        <v>0</v>
      </c>
      <c r="E3" s="178"/>
      <c r="F3" s="178"/>
      <c r="G3" s="178"/>
      <c r="H3" s="178"/>
      <c r="I3" s="178"/>
      <c r="J3" s="178"/>
      <c r="K3" s="178"/>
      <c r="L3" s="178"/>
      <c r="M3" s="178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79" t="s">
        <v>178</v>
      </c>
      <c r="E5" s="179"/>
      <c r="F5" s="179"/>
      <c r="G5" s="179"/>
      <c r="H5" s="179"/>
      <c r="I5" s="179"/>
      <c r="J5" s="179"/>
      <c r="K5" s="179"/>
      <c r="L5" s="179"/>
      <c r="M5" s="179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117" t="s">
        <v>179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5</v>
      </c>
      <c r="J9" s="23" t="s">
        <v>46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6</v>
      </c>
      <c r="J10" s="117" t="s">
        <v>180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117" t="s">
        <v>181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117" t="s">
        <v>182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118" t="s">
        <v>7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 t="s">
        <v>8</v>
      </c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J17" s="33" t="s">
        <v>9</v>
      </c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10</v>
      </c>
      <c r="J19" s="23" t="s">
        <v>11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12</v>
      </c>
      <c r="J20" s="23" t="s">
        <v>183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2" t="s">
        <v>13</v>
      </c>
      <c r="J21" s="29" t="s">
        <v>184</v>
      </c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/>
      <c r="J23" s="23"/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/>
      <c r="J24" s="23"/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3:M3"/>
    <mergeCell ref="D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2:J29"/>
  <sheetViews>
    <sheetView zoomScalePageLayoutView="0" workbookViewId="0" topLeftCell="A10">
      <selection activeCell="E40" sqref="E40"/>
    </sheetView>
  </sheetViews>
  <sheetFormatPr defaultColWidth="9.00390625" defaultRowHeight="12.75"/>
  <cols>
    <col min="1" max="1" width="1.00390625" style="38" customWidth="1"/>
    <col min="2" max="2" width="6.25390625" style="37" customWidth="1"/>
    <col min="3" max="3" width="19.25390625" style="38" bestFit="1" customWidth="1"/>
    <col min="4" max="4" width="18.875" style="38" bestFit="1" customWidth="1"/>
    <col min="5" max="5" width="37.25390625" style="38" bestFit="1" customWidth="1"/>
    <col min="6" max="8" width="8.75390625" style="38" customWidth="1"/>
    <col min="9" max="9" width="9.75390625" style="38" customWidth="1"/>
    <col min="10" max="10" width="6.75390625" style="38" hidden="1" customWidth="1"/>
    <col min="11" max="16384" width="9.125" style="38" customWidth="1"/>
  </cols>
  <sheetData>
    <row r="1" ht="5.25" customHeight="1"/>
    <row r="2" spans="2:10" ht="18.75">
      <c r="B2" s="39" t="s">
        <v>178</v>
      </c>
      <c r="C2" s="40"/>
      <c r="D2" s="40"/>
      <c r="F2" s="41"/>
      <c r="H2" s="42"/>
      <c r="I2" s="42"/>
      <c r="J2" s="42"/>
    </row>
    <row r="3" spans="2:5" ht="15.75">
      <c r="B3" s="43" t="s">
        <v>185</v>
      </c>
      <c r="E3" s="44"/>
    </row>
    <row r="4" spans="2:5" ht="15">
      <c r="B4" s="45" t="s">
        <v>188</v>
      </c>
      <c r="E4" s="44"/>
    </row>
    <row r="5" spans="2:5" ht="15" customHeight="1">
      <c r="B5" s="46" t="str">
        <f>"Аджилити-стандарт "&amp;ROUND(B10/1000,0)&amp;" см"</f>
        <v>Аджилити-стандарт 65 см</v>
      </c>
      <c r="E5" s="44"/>
    </row>
    <row r="6" spans="2:9" s="37" customFormat="1" ht="12.75">
      <c r="B6" s="47"/>
      <c r="E6" s="79"/>
      <c r="F6" s="80"/>
      <c r="G6" s="80"/>
      <c r="H6" s="80"/>
      <c r="I6" s="80"/>
    </row>
    <row r="7" spans="5:10" s="37" customFormat="1" ht="13.5" thickBot="1">
      <c r="E7" s="44"/>
      <c r="F7" s="80"/>
      <c r="G7" s="80"/>
      <c r="H7" s="80"/>
      <c r="I7" s="80"/>
      <c r="J7" s="37" t="s">
        <v>3</v>
      </c>
    </row>
    <row r="8" spans="2:10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3" t="s">
        <v>31</v>
      </c>
      <c r="G8" s="194"/>
      <c r="H8" s="194"/>
      <c r="I8" s="195" t="s">
        <v>32</v>
      </c>
      <c r="J8" s="180" t="s">
        <v>23</v>
      </c>
    </row>
    <row r="9" spans="2:10" ht="34.5" thickBot="1">
      <c r="B9" s="183"/>
      <c r="C9" s="185"/>
      <c r="D9" s="187"/>
      <c r="E9" s="189"/>
      <c r="F9" s="55" t="s">
        <v>33</v>
      </c>
      <c r="G9" s="56" t="s">
        <v>34</v>
      </c>
      <c r="H9" s="57" t="s">
        <v>35</v>
      </c>
      <c r="I9" s="196"/>
      <c r="J9" s="181"/>
    </row>
    <row r="10" spans="2:10" ht="12.75">
      <c r="B10" s="58">
        <v>65013</v>
      </c>
      <c r="C10" s="59" t="s">
        <v>57</v>
      </c>
      <c r="D10" s="59" t="s">
        <v>47</v>
      </c>
      <c r="E10" s="60" t="s">
        <v>58</v>
      </c>
      <c r="F10" s="81">
        <v>18</v>
      </c>
      <c r="G10" s="82">
        <v>18</v>
      </c>
      <c r="H10" s="83">
        <v>36</v>
      </c>
      <c r="I10" s="84" t="s">
        <v>168</v>
      </c>
      <c r="J10" s="65">
        <v>1</v>
      </c>
    </row>
    <row r="11" spans="2:10" ht="12.75">
      <c r="B11" s="58">
        <v>65005</v>
      </c>
      <c r="C11" s="59" t="s">
        <v>59</v>
      </c>
      <c r="D11" s="59" t="s">
        <v>47</v>
      </c>
      <c r="E11" s="60" t="s">
        <v>60</v>
      </c>
      <c r="F11" s="85">
        <v>17</v>
      </c>
      <c r="G11" s="86">
        <v>16</v>
      </c>
      <c r="H11" s="87">
        <v>33</v>
      </c>
      <c r="I11" s="84" t="s">
        <v>168</v>
      </c>
      <c r="J11" s="71">
        <f aca="true" t="shared" si="0" ref="J11:J28">J10+1</f>
        <v>2</v>
      </c>
    </row>
    <row r="12" spans="2:10" ht="12.75">
      <c r="B12" s="58">
        <v>65006</v>
      </c>
      <c r="C12" s="59" t="s">
        <v>69</v>
      </c>
      <c r="D12" s="59" t="s">
        <v>47</v>
      </c>
      <c r="E12" s="60" t="s">
        <v>70</v>
      </c>
      <c r="F12" s="85">
        <v>11</v>
      </c>
      <c r="G12" s="86">
        <v>17</v>
      </c>
      <c r="H12" s="87">
        <v>28</v>
      </c>
      <c r="I12" s="84" t="s">
        <v>168</v>
      </c>
      <c r="J12" s="71">
        <f t="shared" si="0"/>
        <v>3</v>
      </c>
    </row>
    <row r="13" spans="2:10" ht="12.75">
      <c r="B13" s="58">
        <v>65008</v>
      </c>
      <c r="C13" s="59" t="s">
        <v>65</v>
      </c>
      <c r="D13" s="59" t="s">
        <v>47</v>
      </c>
      <c r="E13" s="60" t="s">
        <v>66</v>
      </c>
      <c r="F13" s="85">
        <v>14</v>
      </c>
      <c r="G13" s="86">
        <v>14</v>
      </c>
      <c r="H13" s="87">
        <v>28</v>
      </c>
      <c r="I13" s="84" t="s">
        <v>168</v>
      </c>
      <c r="J13" s="71">
        <f t="shared" si="0"/>
        <v>4</v>
      </c>
    </row>
    <row r="14" spans="2:10" ht="12.75">
      <c r="B14" s="58">
        <v>65012</v>
      </c>
      <c r="C14" s="59" t="s">
        <v>63</v>
      </c>
      <c r="D14" s="59" t="s">
        <v>47</v>
      </c>
      <c r="E14" s="60" t="s">
        <v>64</v>
      </c>
      <c r="F14" s="85">
        <v>15</v>
      </c>
      <c r="G14" s="86">
        <v>12</v>
      </c>
      <c r="H14" s="87">
        <v>27</v>
      </c>
      <c r="I14" s="84" t="s">
        <v>168</v>
      </c>
      <c r="J14" s="71">
        <f t="shared" si="0"/>
        <v>5</v>
      </c>
    </row>
    <row r="15" spans="2:10" ht="12.75">
      <c r="B15" s="58">
        <v>65003</v>
      </c>
      <c r="C15" s="59" t="s">
        <v>61</v>
      </c>
      <c r="D15" s="59" t="s">
        <v>47</v>
      </c>
      <c r="E15" s="60" t="s">
        <v>62</v>
      </c>
      <c r="F15" s="85">
        <v>16</v>
      </c>
      <c r="G15" s="86">
        <v>9</v>
      </c>
      <c r="H15" s="87">
        <v>25</v>
      </c>
      <c r="I15" s="84" t="s">
        <v>168</v>
      </c>
      <c r="J15" s="71">
        <f t="shared" si="0"/>
        <v>6</v>
      </c>
    </row>
    <row r="16" spans="2:10" ht="12.75">
      <c r="B16" s="58">
        <v>65014</v>
      </c>
      <c r="C16" s="59" t="s">
        <v>61</v>
      </c>
      <c r="D16" s="59" t="s">
        <v>47</v>
      </c>
      <c r="E16" s="60" t="s">
        <v>67</v>
      </c>
      <c r="F16" s="85">
        <v>13</v>
      </c>
      <c r="G16" s="86">
        <v>8</v>
      </c>
      <c r="H16" s="87">
        <v>21</v>
      </c>
      <c r="I16" s="84" t="s">
        <v>168</v>
      </c>
      <c r="J16" s="71">
        <f t="shared" si="0"/>
        <v>7</v>
      </c>
    </row>
    <row r="17" spans="2:10" ht="12.75">
      <c r="B17" s="58">
        <v>65001</v>
      </c>
      <c r="C17" s="59" t="s">
        <v>63</v>
      </c>
      <c r="D17" s="59" t="s">
        <v>47</v>
      </c>
      <c r="E17" s="60" t="s">
        <v>68</v>
      </c>
      <c r="F17" s="85">
        <v>12</v>
      </c>
      <c r="G17" s="86">
        <v>7</v>
      </c>
      <c r="H17" s="87">
        <v>19</v>
      </c>
      <c r="I17" s="84" t="s">
        <v>168</v>
      </c>
      <c r="J17" s="71">
        <f t="shared" si="0"/>
        <v>8</v>
      </c>
    </row>
    <row r="18" spans="2:10" ht="12.75">
      <c r="B18" s="58">
        <v>65016</v>
      </c>
      <c r="C18" s="59" t="s">
        <v>86</v>
      </c>
      <c r="D18" s="59" t="s">
        <v>49</v>
      </c>
      <c r="E18" s="60" t="s">
        <v>87</v>
      </c>
      <c r="F18" s="85">
        <v>0</v>
      </c>
      <c r="G18" s="86">
        <v>15</v>
      </c>
      <c r="H18" s="87">
        <v>15</v>
      </c>
      <c r="I18" s="84" t="s">
        <v>169</v>
      </c>
      <c r="J18" s="71">
        <f t="shared" si="0"/>
        <v>9</v>
      </c>
    </row>
    <row r="19" spans="2:10" ht="12.75">
      <c r="B19" s="58">
        <v>65018</v>
      </c>
      <c r="C19" s="59" t="s">
        <v>90</v>
      </c>
      <c r="D19" s="59" t="s">
        <v>51</v>
      </c>
      <c r="E19" s="60" t="s">
        <v>91</v>
      </c>
      <c r="F19" s="85">
        <v>0</v>
      </c>
      <c r="G19" s="86">
        <v>13</v>
      </c>
      <c r="H19" s="87">
        <v>13</v>
      </c>
      <c r="I19" s="84" t="s">
        <v>169</v>
      </c>
      <c r="J19" s="71">
        <f t="shared" si="0"/>
        <v>10</v>
      </c>
    </row>
    <row r="20" spans="2:10" ht="12.75">
      <c r="B20" s="58">
        <v>65017</v>
      </c>
      <c r="C20" s="59" t="s">
        <v>88</v>
      </c>
      <c r="D20" s="59" t="s">
        <v>50</v>
      </c>
      <c r="E20" s="60" t="s">
        <v>89</v>
      </c>
      <c r="F20" s="85">
        <v>0</v>
      </c>
      <c r="G20" s="86">
        <v>11</v>
      </c>
      <c r="H20" s="87">
        <v>11</v>
      </c>
      <c r="I20" s="84" t="s">
        <v>169</v>
      </c>
      <c r="J20" s="71">
        <f t="shared" si="0"/>
        <v>11</v>
      </c>
    </row>
    <row r="21" spans="2:10" ht="12.75">
      <c r="B21" s="58">
        <v>65007</v>
      </c>
      <c r="C21" s="59" t="s">
        <v>79</v>
      </c>
      <c r="D21" s="59" t="s">
        <v>47</v>
      </c>
      <c r="E21" s="60" t="s">
        <v>80</v>
      </c>
      <c r="F21" s="85">
        <v>0</v>
      </c>
      <c r="G21" s="86">
        <v>10</v>
      </c>
      <c r="H21" s="87">
        <v>10</v>
      </c>
      <c r="I21" s="84" t="s">
        <v>169</v>
      </c>
      <c r="J21" s="71">
        <f t="shared" si="0"/>
        <v>12</v>
      </c>
    </row>
    <row r="22" spans="2:10" ht="12.75">
      <c r="B22" s="58">
        <v>65010</v>
      </c>
      <c r="C22" s="59" t="s">
        <v>71</v>
      </c>
      <c r="D22" s="59" t="s">
        <v>47</v>
      </c>
      <c r="E22" s="60" t="s">
        <v>72</v>
      </c>
      <c r="F22" s="85">
        <v>10</v>
      </c>
      <c r="G22" s="86">
        <v>0</v>
      </c>
      <c r="H22" s="87">
        <v>10</v>
      </c>
      <c r="I22" s="84" t="s">
        <v>169</v>
      </c>
      <c r="J22" s="71">
        <f t="shared" si="0"/>
        <v>13</v>
      </c>
    </row>
    <row r="23" spans="2:10" ht="12.75">
      <c r="B23" s="58">
        <v>65009</v>
      </c>
      <c r="C23" s="59" t="s">
        <v>73</v>
      </c>
      <c r="D23" s="59" t="s">
        <v>47</v>
      </c>
      <c r="E23" s="60" t="s">
        <v>74</v>
      </c>
      <c r="F23" s="85">
        <v>9</v>
      </c>
      <c r="G23" s="86">
        <v>0</v>
      </c>
      <c r="H23" s="87">
        <v>9</v>
      </c>
      <c r="I23" s="84" t="s">
        <v>169</v>
      </c>
      <c r="J23" s="71">
        <f t="shared" si="0"/>
        <v>14</v>
      </c>
    </row>
    <row r="24" spans="2:10" ht="12.75">
      <c r="B24" s="58">
        <v>65002</v>
      </c>
      <c r="C24" s="59" t="s">
        <v>57</v>
      </c>
      <c r="D24" s="59" t="s">
        <v>47</v>
      </c>
      <c r="E24" s="60" t="s">
        <v>75</v>
      </c>
      <c r="F24" s="85">
        <v>0</v>
      </c>
      <c r="G24" s="86">
        <v>0</v>
      </c>
      <c r="H24" s="87">
        <v>0</v>
      </c>
      <c r="I24" s="84" t="s">
        <v>169</v>
      </c>
      <c r="J24" s="71">
        <f t="shared" si="0"/>
        <v>15</v>
      </c>
    </row>
    <row r="25" spans="2:10" ht="12.75">
      <c r="B25" s="58">
        <v>65004</v>
      </c>
      <c r="C25" s="59" t="s">
        <v>77</v>
      </c>
      <c r="D25" s="59" t="s">
        <v>47</v>
      </c>
      <c r="E25" s="60" t="s">
        <v>78</v>
      </c>
      <c r="F25" s="85">
        <v>0</v>
      </c>
      <c r="G25" s="86">
        <v>0</v>
      </c>
      <c r="H25" s="87">
        <v>0</v>
      </c>
      <c r="I25" s="84" t="s">
        <v>169</v>
      </c>
      <c r="J25" s="71">
        <f t="shared" si="0"/>
        <v>16</v>
      </c>
    </row>
    <row r="26" spans="2:10" ht="12.75">
      <c r="B26" s="58">
        <v>65011</v>
      </c>
      <c r="C26" s="59" t="s">
        <v>81</v>
      </c>
      <c r="D26" s="59" t="s">
        <v>47</v>
      </c>
      <c r="E26" s="60" t="s">
        <v>82</v>
      </c>
      <c r="F26" s="85">
        <v>0</v>
      </c>
      <c r="G26" s="86">
        <v>0</v>
      </c>
      <c r="H26" s="87">
        <v>0</v>
      </c>
      <c r="I26" s="84" t="s">
        <v>169</v>
      </c>
      <c r="J26" s="71">
        <f t="shared" si="0"/>
        <v>17</v>
      </c>
    </row>
    <row r="27" spans="2:10" ht="12.75">
      <c r="B27" s="58">
        <v>65015</v>
      </c>
      <c r="C27" s="59" t="s">
        <v>83</v>
      </c>
      <c r="D27" s="59" t="s">
        <v>48</v>
      </c>
      <c r="E27" s="60" t="s">
        <v>84</v>
      </c>
      <c r="F27" s="85">
        <v>0</v>
      </c>
      <c r="G27" s="86">
        <v>0</v>
      </c>
      <c r="H27" s="87">
        <v>0</v>
      </c>
      <c r="I27" s="84" t="s">
        <v>169</v>
      </c>
      <c r="J27" s="71">
        <f t="shared" si="0"/>
        <v>18</v>
      </c>
    </row>
    <row r="28" spans="2:10" ht="12.75">
      <c r="B28" s="58">
        <v>65019</v>
      </c>
      <c r="C28" s="59" t="s">
        <v>90</v>
      </c>
      <c r="D28" s="59" t="s">
        <v>51</v>
      </c>
      <c r="E28" s="60" t="s">
        <v>92</v>
      </c>
      <c r="F28" s="85">
        <v>0</v>
      </c>
      <c r="G28" s="86">
        <v>0</v>
      </c>
      <c r="H28" s="87">
        <v>0</v>
      </c>
      <c r="I28" s="84" t="s">
        <v>169</v>
      </c>
      <c r="J28" s="71">
        <f t="shared" si="0"/>
        <v>19</v>
      </c>
    </row>
    <row r="29" spans="2:10" ht="13.5" thickBot="1">
      <c r="B29" s="73"/>
      <c r="C29" s="74"/>
      <c r="D29" s="74"/>
      <c r="E29" s="75"/>
      <c r="F29" s="76"/>
      <c r="G29" s="74"/>
      <c r="H29" s="75"/>
      <c r="I29" s="78"/>
      <c r="J29" s="78"/>
    </row>
  </sheetData>
  <sheetProtection/>
  <mergeCells count="7">
    <mergeCell ref="J8:J9"/>
    <mergeCell ref="B8:B9"/>
    <mergeCell ref="C8:C9"/>
    <mergeCell ref="D8:D9"/>
    <mergeCell ref="E8:E9"/>
    <mergeCell ref="F8:H8"/>
    <mergeCell ref="I8:I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2:J33"/>
  <sheetViews>
    <sheetView zoomScalePageLayoutView="0" workbookViewId="0" topLeftCell="A10">
      <selection activeCell="H41" sqref="H41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8.25390625" style="38" bestFit="1" customWidth="1"/>
    <col min="4" max="4" width="18.875" style="38" bestFit="1" customWidth="1"/>
    <col min="5" max="5" width="34.375" style="38" bestFit="1" customWidth="1"/>
    <col min="6" max="8" width="8.75390625" style="38" customWidth="1"/>
    <col min="9" max="9" width="9.75390625" style="38" customWidth="1"/>
    <col min="10" max="10" width="6.75390625" style="38" hidden="1" customWidth="1"/>
    <col min="11" max="16384" width="9.125" style="38" customWidth="1"/>
  </cols>
  <sheetData>
    <row r="1" ht="5.25" customHeight="1"/>
    <row r="2" spans="2:10" ht="18.75">
      <c r="B2" s="39" t="s">
        <v>178</v>
      </c>
      <c r="C2" s="40"/>
      <c r="D2" s="40"/>
      <c r="F2" s="41"/>
      <c r="H2" s="42"/>
      <c r="I2" s="42"/>
      <c r="J2" s="42"/>
    </row>
    <row r="3" spans="2:5" ht="15.75">
      <c r="B3" s="43" t="s">
        <v>185</v>
      </c>
      <c r="E3" s="44"/>
    </row>
    <row r="4" spans="2:5" ht="15">
      <c r="B4" s="45" t="s">
        <v>188</v>
      </c>
      <c r="E4" s="44"/>
    </row>
    <row r="5" spans="2:5" ht="15" customHeight="1">
      <c r="B5" s="46" t="str">
        <f>"Аджилити-стандарт "&amp;ROUND(B10/1000,0)&amp;" см"</f>
        <v>Аджилити-стандарт 55 см</v>
      </c>
      <c r="E5" s="44"/>
    </row>
    <row r="6" spans="2:9" s="37" customFormat="1" ht="12.75">
      <c r="B6" s="47"/>
      <c r="E6" s="79"/>
      <c r="F6" s="80"/>
      <c r="G6" s="80"/>
      <c r="H6" s="80"/>
      <c r="I6" s="80"/>
    </row>
    <row r="7" spans="5:10" s="37" customFormat="1" ht="13.5" thickBot="1">
      <c r="E7" s="44"/>
      <c r="F7" s="80"/>
      <c r="G7" s="80"/>
      <c r="H7" s="80"/>
      <c r="I7" s="80"/>
      <c r="J7" s="37" t="s">
        <v>3</v>
      </c>
    </row>
    <row r="8" spans="2:10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3" t="s">
        <v>31</v>
      </c>
      <c r="G8" s="194"/>
      <c r="H8" s="194"/>
      <c r="I8" s="195" t="s">
        <v>32</v>
      </c>
      <c r="J8" s="180" t="s">
        <v>23</v>
      </c>
    </row>
    <row r="9" spans="2:10" ht="34.5" thickBot="1">
      <c r="B9" s="183"/>
      <c r="C9" s="185"/>
      <c r="D9" s="187"/>
      <c r="E9" s="189"/>
      <c r="F9" s="55" t="s">
        <v>33</v>
      </c>
      <c r="G9" s="56" t="s">
        <v>34</v>
      </c>
      <c r="H9" s="57" t="s">
        <v>35</v>
      </c>
      <c r="I9" s="196"/>
      <c r="J9" s="181"/>
    </row>
    <row r="10" spans="2:10" ht="12.75">
      <c r="B10" s="58">
        <v>55002</v>
      </c>
      <c r="C10" s="59" t="s">
        <v>93</v>
      </c>
      <c r="D10" s="59" t="s">
        <v>52</v>
      </c>
      <c r="E10" s="60" t="s">
        <v>97</v>
      </c>
      <c r="F10" s="81">
        <v>20</v>
      </c>
      <c r="G10" s="82">
        <v>22</v>
      </c>
      <c r="H10" s="83">
        <v>42</v>
      </c>
      <c r="I10" s="84" t="s">
        <v>168</v>
      </c>
      <c r="J10" s="65">
        <v>1</v>
      </c>
    </row>
    <row r="11" spans="2:10" ht="12.75">
      <c r="B11" s="58">
        <v>55020</v>
      </c>
      <c r="C11" s="59" t="s">
        <v>93</v>
      </c>
      <c r="D11" s="59" t="s">
        <v>52</v>
      </c>
      <c r="E11" s="60" t="s">
        <v>94</v>
      </c>
      <c r="F11" s="85">
        <v>22</v>
      </c>
      <c r="G11" s="86">
        <v>20</v>
      </c>
      <c r="H11" s="87">
        <v>42</v>
      </c>
      <c r="I11" s="84" t="s">
        <v>168</v>
      </c>
      <c r="J11" s="71">
        <f aca="true" t="shared" si="0" ref="J11:J32">J10+1</f>
        <v>2</v>
      </c>
    </row>
    <row r="12" spans="2:10" ht="12.75">
      <c r="B12" s="58">
        <v>55004</v>
      </c>
      <c r="C12" s="59" t="s">
        <v>98</v>
      </c>
      <c r="D12" s="59" t="s">
        <v>53</v>
      </c>
      <c r="E12" s="60" t="s">
        <v>99</v>
      </c>
      <c r="F12" s="85">
        <v>19</v>
      </c>
      <c r="G12" s="86">
        <v>19</v>
      </c>
      <c r="H12" s="87">
        <v>38</v>
      </c>
      <c r="I12" s="84" t="s">
        <v>168</v>
      </c>
      <c r="J12" s="71">
        <f t="shared" si="0"/>
        <v>3</v>
      </c>
    </row>
    <row r="13" spans="2:10" ht="12.75">
      <c r="B13" s="58">
        <v>55021</v>
      </c>
      <c r="C13" s="59" t="s">
        <v>95</v>
      </c>
      <c r="D13" s="59" t="s">
        <v>53</v>
      </c>
      <c r="E13" s="60" t="s">
        <v>96</v>
      </c>
      <c r="F13" s="85">
        <v>21</v>
      </c>
      <c r="G13" s="86">
        <v>17</v>
      </c>
      <c r="H13" s="87">
        <v>38</v>
      </c>
      <c r="I13" s="84" t="s">
        <v>168</v>
      </c>
      <c r="J13" s="71">
        <f t="shared" si="0"/>
        <v>4</v>
      </c>
    </row>
    <row r="14" spans="2:10" ht="12.75">
      <c r="B14" s="58">
        <v>55012</v>
      </c>
      <c r="C14" s="59" t="s">
        <v>59</v>
      </c>
      <c r="D14" s="59" t="s">
        <v>47</v>
      </c>
      <c r="E14" s="60" t="s">
        <v>104</v>
      </c>
      <c r="F14" s="85">
        <v>15</v>
      </c>
      <c r="G14" s="86">
        <v>21</v>
      </c>
      <c r="H14" s="87">
        <v>36</v>
      </c>
      <c r="I14" s="84" t="s">
        <v>168</v>
      </c>
      <c r="J14" s="71">
        <f t="shared" si="0"/>
        <v>5</v>
      </c>
    </row>
    <row r="15" spans="2:10" ht="12.75">
      <c r="B15" s="58">
        <v>55010</v>
      </c>
      <c r="C15" s="59" t="s">
        <v>63</v>
      </c>
      <c r="D15" s="59" t="s">
        <v>47</v>
      </c>
      <c r="E15" s="60" t="s">
        <v>100</v>
      </c>
      <c r="F15" s="85">
        <v>18</v>
      </c>
      <c r="G15" s="86">
        <v>15</v>
      </c>
      <c r="H15" s="87">
        <v>33</v>
      </c>
      <c r="I15" s="84" t="s">
        <v>168</v>
      </c>
      <c r="J15" s="71">
        <f t="shared" si="0"/>
        <v>6</v>
      </c>
    </row>
    <row r="16" spans="2:10" ht="12.75">
      <c r="B16" s="58">
        <v>55016</v>
      </c>
      <c r="C16" s="59" t="s">
        <v>101</v>
      </c>
      <c r="D16" s="59" t="s">
        <v>53</v>
      </c>
      <c r="E16" s="60" t="s">
        <v>102</v>
      </c>
      <c r="F16" s="85">
        <v>17</v>
      </c>
      <c r="G16" s="86">
        <v>12</v>
      </c>
      <c r="H16" s="87">
        <v>29</v>
      </c>
      <c r="I16" s="84" t="s">
        <v>168</v>
      </c>
      <c r="J16" s="71">
        <f t="shared" si="0"/>
        <v>7</v>
      </c>
    </row>
    <row r="17" spans="2:10" ht="12.75">
      <c r="B17" s="58">
        <v>55009</v>
      </c>
      <c r="C17" s="59" t="s">
        <v>57</v>
      </c>
      <c r="D17" s="59" t="s">
        <v>47</v>
      </c>
      <c r="E17" s="60" t="s">
        <v>105</v>
      </c>
      <c r="F17" s="85">
        <v>14</v>
      </c>
      <c r="G17" s="86">
        <v>14</v>
      </c>
      <c r="H17" s="87">
        <v>28</v>
      </c>
      <c r="I17" s="84" t="s">
        <v>168</v>
      </c>
      <c r="J17" s="71">
        <f t="shared" si="0"/>
        <v>8</v>
      </c>
    </row>
    <row r="18" spans="2:10" ht="12.75">
      <c r="B18" s="58">
        <v>55023</v>
      </c>
      <c r="C18" s="59" t="s">
        <v>88</v>
      </c>
      <c r="D18" s="59" t="s">
        <v>50</v>
      </c>
      <c r="E18" s="60" t="s">
        <v>103</v>
      </c>
      <c r="F18" s="85">
        <v>16</v>
      </c>
      <c r="G18" s="86">
        <v>10</v>
      </c>
      <c r="H18" s="87">
        <v>26</v>
      </c>
      <c r="I18" s="84" t="s">
        <v>168</v>
      </c>
      <c r="J18" s="71">
        <f t="shared" si="0"/>
        <v>9</v>
      </c>
    </row>
    <row r="19" spans="2:10" ht="12.75">
      <c r="B19" s="58">
        <v>55015</v>
      </c>
      <c r="C19" s="59" t="s">
        <v>108</v>
      </c>
      <c r="D19" s="59" t="s">
        <v>53</v>
      </c>
      <c r="E19" s="60" t="s">
        <v>109</v>
      </c>
      <c r="F19" s="85">
        <v>12</v>
      </c>
      <c r="G19" s="86">
        <v>13</v>
      </c>
      <c r="H19" s="87">
        <v>25</v>
      </c>
      <c r="I19" s="84" t="s">
        <v>168</v>
      </c>
      <c r="J19" s="71">
        <f t="shared" si="0"/>
        <v>10</v>
      </c>
    </row>
    <row r="20" spans="2:10" ht="12.75">
      <c r="B20" s="58">
        <v>55007</v>
      </c>
      <c r="C20" s="59" t="s">
        <v>106</v>
      </c>
      <c r="D20" s="59" t="s">
        <v>47</v>
      </c>
      <c r="E20" s="60" t="s">
        <v>107</v>
      </c>
      <c r="F20" s="85">
        <v>13</v>
      </c>
      <c r="G20" s="86">
        <v>9</v>
      </c>
      <c r="H20" s="87">
        <v>22</v>
      </c>
      <c r="I20" s="84" t="s">
        <v>168</v>
      </c>
      <c r="J20" s="71">
        <f t="shared" si="0"/>
        <v>11</v>
      </c>
    </row>
    <row r="21" spans="2:10" ht="12.75">
      <c r="B21" s="58">
        <v>55013</v>
      </c>
      <c r="C21" s="59" t="s">
        <v>110</v>
      </c>
      <c r="D21" s="59" t="s">
        <v>47</v>
      </c>
      <c r="E21" s="60" t="s">
        <v>111</v>
      </c>
      <c r="F21" s="85">
        <v>11</v>
      </c>
      <c r="G21" s="86">
        <v>11</v>
      </c>
      <c r="H21" s="87">
        <v>22</v>
      </c>
      <c r="I21" s="84" t="s">
        <v>168</v>
      </c>
      <c r="J21" s="71">
        <f t="shared" si="0"/>
        <v>12</v>
      </c>
    </row>
    <row r="22" spans="2:10" ht="12.75">
      <c r="B22" s="58">
        <v>55017</v>
      </c>
      <c r="C22" s="59" t="s">
        <v>124</v>
      </c>
      <c r="D22" s="59" t="s">
        <v>54</v>
      </c>
      <c r="E22" s="60" t="s">
        <v>125</v>
      </c>
      <c r="F22" s="85">
        <v>0</v>
      </c>
      <c r="G22" s="86">
        <v>18</v>
      </c>
      <c r="H22" s="87">
        <v>18</v>
      </c>
      <c r="I22" s="84" t="s">
        <v>169</v>
      </c>
      <c r="J22" s="71">
        <f t="shared" si="0"/>
        <v>13</v>
      </c>
    </row>
    <row r="23" spans="2:10" ht="12.75">
      <c r="B23" s="58">
        <v>55019</v>
      </c>
      <c r="C23" s="59" t="s">
        <v>112</v>
      </c>
      <c r="D23" s="59" t="s">
        <v>53</v>
      </c>
      <c r="E23" s="60" t="s">
        <v>128</v>
      </c>
      <c r="F23" s="85">
        <v>0</v>
      </c>
      <c r="G23" s="86">
        <v>16</v>
      </c>
      <c r="H23" s="87">
        <v>16</v>
      </c>
      <c r="I23" s="84" t="s">
        <v>169</v>
      </c>
      <c r="J23" s="71">
        <f t="shared" si="0"/>
        <v>14</v>
      </c>
    </row>
    <row r="24" spans="2:10" ht="12.75">
      <c r="B24" s="58">
        <v>55008</v>
      </c>
      <c r="C24" s="59" t="s">
        <v>119</v>
      </c>
      <c r="D24" s="59" t="s">
        <v>47</v>
      </c>
      <c r="E24" s="60" t="s">
        <v>120</v>
      </c>
      <c r="F24" s="85">
        <v>0</v>
      </c>
      <c r="G24" s="86">
        <v>8</v>
      </c>
      <c r="H24" s="87">
        <v>8</v>
      </c>
      <c r="I24" s="84" t="s">
        <v>169</v>
      </c>
      <c r="J24" s="71">
        <f t="shared" si="0"/>
        <v>15</v>
      </c>
    </row>
    <row r="25" spans="2:10" ht="12.75">
      <c r="B25" s="58">
        <v>55022</v>
      </c>
      <c r="C25" s="59" t="s">
        <v>98</v>
      </c>
      <c r="D25" s="59" t="s">
        <v>53</v>
      </c>
      <c r="E25" s="60" t="s">
        <v>129</v>
      </c>
      <c r="F25" s="85">
        <v>0</v>
      </c>
      <c r="G25" s="86">
        <v>7</v>
      </c>
      <c r="H25" s="87">
        <v>7</v>
      </c>
      <c r="I25" s="84" t="s">
        <v>169</v>
      </c>
      <c r="J25" s="71">
        <f t="shared" si="0"/>
        <v>16</v>
      </c>
    </row>
    <row r="26" spans="2:10" ht="12.75">
      <c r="B26" s="58">
        <v>55006</v>
      </c>
      <c r="C26" s="59" t="s">
        <v>117</v>
      </c>
      <c r="D26" s="59" t="s">
        <v>47</v>
      </c>
      <c r="E26" s="60" t="s">
        <v>118</v>
      </c>
      <c r="F26" s="85">
        <v>0</v>
      </c>
      <c r="G26" s="86">
        <v>6</v>
      </c>
      <c r="H26" s="87">
        <v>6</v>
      </c>
      <c r="I26" s="84" t="s">
        <v>169</v>
      </c>
      <c r="J26" s="71">
        <f t="shared" si="0"/>
        <v>17</v>
      </c>
    </row>
    <row r="27" spans="2:10" ht="12.75">
      <c r="B27" s="58">
        <v>55001</v>
      </c>
      <c r="C27" s="59" t="s">
        <v>112</v>
      </c>
      <c r="D27" s="59" t="s">
        <v>53</v>
      </c>
      <c r="E27" s="60" t="s">
        <v>113</v>
      </c>
      <c r="F27" s="85">
        <v>0</v>
      </c>
      <c r="G27" s="86">
        <v>0</v>
      </c>
      <c r="H27" s="87">
        <v>0</v>
      </c>
      <c r="I27" s="84" t="s">
        <v>169</v>
      </c>
      <c r="J27" s="71">
        <f t="shared" si="0"/>
        <v>18</v>
      </c>
    </row>
    <row r="28" spans="2:10" ht="12.75">
      <c r="B28" s="58">
        <v>55003</v>
      </c>
      <c r="C28" s="59" t="s">
        <v>95</v>
      </c>
      <c r="D28" s="59" t="s">
        <v>53</v>
      </c>
      <c r="E28" s="60" t="s">
        <v>114</v>
      </c>
      <c r="F28" s="85">
        <v>0</v>
      </c>
      <c r="G28" s="86">
        <v>0</v>
      </c>
      <c r="H28" s="87">
        <v>0</v>
      </c>
      <c r="I28" s="84" t="s">
        <v>169</v>
      </c>
      <c r="J28" s="71">
        <f t="shared" si="0"/>
        <v>19</v>
      </c>
    </row>
    <row r="29" spans="2:10" ht="12.75">
      <c r="B29" s="58">
        <v>55005</v>
      </c>
      <c r="C29" s="59" t="s">
        <v>115</v>
      </c>
      <c r="D29" s="59" t="s">
        <v>47</v>
      </c>
      <c r="E29" s="60" t="s">
        <v>116</v>
      </c>
      <c r="F29" s="85">
        <v>0</v>
      </c>
      <c r="G29" s="86">
        <v>0</v>
      </c>
      <c r="H29" s="87">
        <v>0</v>
      </c>
      <c r="I29" s="84" t="s">
        <v>169</v>
      </c>
      <c r="J29" s="71">
        <f t="shared" si="0"/>
        <v>20</v>
      </c>
    </row>
    <row r="30" spans="2:10" ht="12.75">
      <c r="B30" s="58">
        <v>55011</v>
      </c>
      <c r="C30" s="59" t="s">
        <v>121</v>
      </c>
      <c r="D30" s="59" t="s">
        <v>47</v>
      </c>
      <c r="E30" s="60" t="s">
        <v>122</v>
      </c>
      <c r="F30" s="85">
        <v>0</v>
      </c>
      <c r="G30" s="86">
        <v>0</v>
      </c>
      <c r="H30" s="87">
        <v>0</v>
      </c>
      <c r="I30" s="84" t="s">
        <v>169</v>
      </c>
      <c r="J30" s="71">
        <f t="shared" si="0"/>
        <v>21</v>
      </c>
    </row>
    <row r="31" spans="2:10" ht="12.75">
      <c r="B31" s="58">
        <v>55014</v>
      </c>
      <c r="C31" s="59" t="s">
        <v>77</v>
      </c>
      <c r="D31" s="59" t="s">
        <v>47</v>
      </c>
      <c r="E31" s="60" t="s">
        <v>123</v>
      </c>
      <c r="F31" s="85">
        <v>0</v>
      </c>
      <c r="G31" s="86">
        <v>0</v>
      </c>
      <c r="H31" s="87">
        <v>0</v>
      </c>
      <c r="I31" s="84" t="s">
        <v>169</v>
      </c>
      <c r="J31" s="71">
        <f t="shared" si="0"/>
        <v>22</v>
      </c>
    </row>
    <row r="32" spans="2:10" ht="12.75">
      <c r="B32" s="58">
        <v>55018</v>
      </c>
      <c r="C32" s="59" t="s">
        <v>126</v>
      </c>
      <c r="D32" s="59" t="s">
        <v>54</v>
      </c>
      <c r="E32" s="60" t="s">
        <v>127</v>
      </c>
      <c r="F32" s="85">
        <v>0</v>
      </c>
      <c r="G32" s="86">
        <v>0</v>
      </c>
      <c r="H32" s="87">
        <v>0</v>
      </c>
      <c r="I32" s="84" t="s">
        <v>169</v>
      </c>
      <c r="J32" s="71">
        <f t="shared" si="0"/>
        <v>23</v>
      </c>
    </row>
    <row r="33" spans="2:10" ht="13.5" thickBot="1">
      <c r="B33" s="73"/>
      <c r="C33" s="74"/>
      <c r="D33" s="74"/>
      <c r="E33" s="75"/>
      <c r="F33" s="76"/>
      <c r="G33" s="74"/>
      <c r="H33" s="75"/>
      <c r="I33" s="78"/>
      <c r="J33" s="78"/>
    </row>
  </sheetData>
  <sheetProtection/>
  <mergeCells count="7">
    <mergeCell ref="J8:J9"/>
    <mergeCell ref="B8:B9"/>
    <mergeCell ref="C8:C9"/>
    <mergeCell ref="D8:D9"/>
    <mergeCell ref="E8:E9"/>
    <mergeCell ref="F8:H8"/>
    <mergeCell ref="I8:I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2:J20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9.25390625" style="38" bestFit="1" customWidth="1"/>
    <col min="4" max="4" width="18.875" style="38" bestFit="1" customWidth="1"/>
    <col min="5" max="5" width="50.375" style="38" bestFit="1" customWidth="1"/>
    <col min="6" max="8" width="8.75390625" style="38" customWidth="1"/>
    <col min="9" max="9" width="9.75390625" style="38" customWidth="1"/>
    <col min="10" max="10" width="6.75390625" style="38" hidden="1" customWidth="1"/>
    <col min="11" max="16384" width="9.125" style="38" customWidth="1"/>
  </cols>
  <sheetData>
    <row r="1" ht="5.25" customHeight="1"/>
    <row r="2" spans="2:10" ht="18.75">
      <c r="B2" s="39" t="s">
        <v>178</v>
      </c>
      <c r="C2" s="40"/>
      <c r="D2" s="40"/>
      <c r="F2" s="41"/>
      <c r="H2" s="42"/>
      <c r="I2" s="42"/>
      <c r="J2" s="42"/>
    </row>
    <row r="3" spans="2:5" ht="15.75">
      <c r="B3" s="43" t="s">
        <v>185</v>
      </c>
      <c r="E3" s="44"/>
    </row>
    <row r="4" spans="2:5" ht="15">
      <c r="B4" s="45" t="s">
        <v>188</v>
      </c>
      <c r="E4" s="44"/>
    </row>
    <row r="5" spans="2:5" ht="15" customHeight="1">
      <c r="B5" s="46" t="str">
        <f>"Аджилити-стандарт "&amp;ROUND(B10/1000,0)&amp;" см"</f>
        <v>Аджилити-стандарт 40 см</v>
      </c>
      <c r="E5" s="44"/>
    </row>
    <row r="6" spans="2:9" s="37" customFormat="1" ht="12.75">
      <c r="B6" s="47"/>
      <c r="E6" s="79"/>
      <c r="F6" s="80"/>
      <c r="G6" s="80"/>
      <c r="H6" s="80"/>
      <c r="I6" s="80"/>
    </row>
    <row r="7" spans="5:10" s="37" customFormat="1" ht="13.5" thickBot="1">
      <c r="E7" s="44"/>
      <c r="F7" s="80"/>
      <c r="G7" s="80"/>
      <c r="H7" s="80"/>
      <c r="I7" s="80"/>
      <c r="J7" s="37" t="s">
        <v>3</v>
      </c>
    </row>
    <row r="8" spans="2:10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3" t="s">
        <v>31</v>
      </c>
      <c r="G8" s="194"/>
      <c r="H8" s="194"/>
      <c r="I8" s="195" t="s">
        <v>32</v>
      </c>
      <c r="J8" s="180" t="s">
        <v>23</v>
      </c>
    </row>
    <row r="9" spans="2:10" ht="34.5" thickBot="1">
      <c r="B9" s="183"/>
      <c r="C9" s="185"/>
      <c r="D9" s="187"/>
      <c r="E9" s="189"/>
      <c r="F9" s="55" t="s">
        <v>33</v>
      </c>
      <c r="G9" s="56" t="s">
        <v>34</v>
      </c>
      <c r="H9" s="57" t="s">
        <v>35</v>
      </c>
      <c r="I9" s="196"/>
      <c r="J9" s="181"/>
    </row>
    <row r="10" spans="2:10" ht="12.75">
      <c r="B10" s="58">
        <v>40005</v>
      </c>
      <c r="C10" s="59" t="s">
        <v>130</v>
      </c>
      <c r="D10" s="59" t="s">
        <v>47</v>
      </c>
      <c r="E10" s="60" t="s">
        <v>131</v>
      </c>
      <c r="F10" s="81">
        <v>10</v>
      </c>
      <c r="G10" s="82">
        <v>8</v>
      </c>
      <c r="H10" s="83">
        <v>18</v>
      </c>
      <c r="I10" s="84" t="s">
        <v>168</v>
      </c>
      <c r="J10" s="65">
        <v>1</v>
      </c>
    </row>
    <row r="11" spans="2:10" ht="12.75">
      <c r="B11" s="58">
        <v>40008</v>
      </c>
      <c r="C11" s="59" t="s">
        <v>135</v>
      </c>
      <c r="D11" s="59" t="s">
        <v>53</v>
      </c>
      <c r="E11" s="60" t="s">
        <v>136</v>
      </c>
      <c r="F11" s="85">
        <v>7</v>
      </c>
      <c r="G11" s="86">
        <v>10</v>
      </c>
      <c r="H11" s="87">
        <v>17</v>
      </c>
      <c r="I11" s="84" t="s">
        <v>168</v>
      </c>
      <c r="J11" s="71">
        <f aca="true" t="shared" si="0" ref="J11:J19">J10+1</f>
        <v>2</v>
      </c>
    </row>
    <row r="12" spans="2:10" ht="12.75">
      <c r="B12" s="58">
        <v>40004</v>
      </c>
      <c r="C12" s="59" t="s">
        <v>133</v>
      </c>
      <c r="D12" s="59" t="s">
        <v>47</v>
      </c>
      <c r="E12" s="60" t="s">
        <v>134</v>
      </c>
      <c r="F12" s="85">
        <v>8</v>
      </c>
      <c r="G12" s="86">
        <v>6</v>
      </c>
      <c r="H12" s="87">
        <v>14</v>
      </c>
      <c r="I12" s="84" t="s">
        <v>168</v>
      </c>
      <c r="J12" s="71">
        <f t="shared" si="0"/>
        <v>3</v>
      </c>
    </row>
    <row r="13" spans="2:10" ht="12.75">
      <c r="B13" s="58">
        <v>40006</v>
      </c>
      <c r="C13" s="59" t="s">
        <v>106</v>
      </c>
      <c r="D13" s="59" t="s">
        <v>47</v>
      </c>
      <c r="E13" s="60" t="s">
        <v>132</v>
      </c>
      <c r="F13" s="85">
        <v>9</v>
      </c>
      <c r="G13" s="86">
        <v>5</v>
      </c>
      <c r="H13" s="87">
        <v>14</v>
      </c>
      <c r="I13" s="84" t="s">
        <v>168</v>
      </c>
      <c r="J13" s="71">
        <f t="shared" si="0"/>
        <v>4</v>
      </c>
    </row>
    <row r="14" spans="2:10" ht="12.75">
      <c r="B14" s="58">
        <v>40001</v>
      </c>
      <c r="C14" s="59" t="s">
        <v>137</v>
      </c>
      <c r="D14" s="59" t="s">
        <v>53</v>
      </c>
      <c r="E14" s="60" t="s">
        <v>138</v>
      </c>
      <c r="F14" s="85">
        <v>0</v>
      </c>
      <c r="G14" s="86">
        <v>9</v>
      </c>
      <c r="H14" s="87">
        <v>9</v>
      </c>
      <c r="I14" s="84" t="s">
        <v>168</v>
      </c>
      <c r="J14" s="71">
        <f t="shared" si="0"/>
        <v>5</v>
      </c>
    </row>
    <row r="15" spans="2:10" ht="12.75">
      <c r="B15" s="58">
        <v>40003</v>
      </c>
      <c r="C15" s="59" t="s">
        <v>73</v>
      </c>
      <c r="D15" s="59" t="s">
        <v>47</v>
      </c>
      <c r="E15" s="60" t="s">
        <v>141</v>
      </c>
      <c r="F15" s="85">
        <v>0</v>
      </c>
      <c r="G15" s="86">
        <v>7</v>
      </c>
      <c r="H15" s="87">
        <v>7</v>
      </c>
      <c r="I15" s="84" t="s">
        <v>169</v>
      </c>
      <c r="J15" s="71">
        <f t="shared" si="0"/>
        <v>6</v>
      </c>
    </row>
    <row r="16" spans="2:10" ht="12.75">
      <c r="B16" s="58">
        <v>40002</v>
      </c>
      <c r="C16" s="59" t="s">
        <v>139</v>
      </c>
      <c r="D16" s="59" t="s">
        <v>47</v>
      </c>
      <c r="E16" s="60" t="s">
        <v>140</v>
      </c>
      <c r="F16" s="85">
        <v>0</v>
      </c>
      <c r="G16" s="86">
        <v>4</v>
      </c>
      <c r="H16" s="87">
        <v>4</v>
      </c>
      <c r="I16" s="84" t="s">
        <v>169</v>
      </c>
      <c r="J16" s="71">
        <f t="shared" si="0"/>
        <v>7</v>
      </c>
    </row>
    <row r="17" spans="2:10" ht="12.75">
      <c r="B17" s="58">
        <v>40007</v>
      </c>
      <c r="C17" s="59" t="s">
        <v>65</v>
      </c>
      <c r="D17" s="59" t="s">
        <v>47</v>
      </c>
      <c r="E17" s="60" t="s">
        <v>142</v>
      </c>
      <c r="F17" s="85">
        <v>0</v>
      </c>
      <c r="G17" s="86">
        <v>0</v>
      </c>
      <c r="H17" s="87">
        <v>0</v>
      </c>
      <c r="I17" s="84" t="s">
        <v>169</v>
      </c>
      <c r="J17" s="71">
        <f t="shared" si="0"/>
        <v>8</v>
      </c>
    </row>
    <row r="18" spans="2:10" ht="12.75">
      <c r="B18" s="58">
        <v>40009</v>
      </c>
      <c r="C18" s="59" t="s">
        <v>143</v>
      </c>
      <c r="D18" s="59" t="s">
        <v>55</v>
      </c>
      <c r="E18" s="60" t="s">
        <v>144</v>
      </c>
      <c r="F18" s="85">
        <v>0</v>
      </c>
      <c r="G18" s="86">
        <v>0</v>
      </c>
      <c r="H18" s="87">
        <v>0</v>
      </c>
      <c r="I18" s="84" t="s">
        <v>169</v>
      </c>
      <c r="J18" s="71">
        <f t="shared" si="0"/>
        <v>9</v>
      </c>
    </row>
    <row r="19" spans="2:10" ht="12.75">
      <c r="B19" s="58">
        <v>40010</v>
      </c>
      <c r="C19" s="59" t="s">
        <v>137</v>
      </c>
      <c r="D19" s="59" t="s">
        <v>53</v>
      </c>
      <c r="E19" s="60" t="s">
        <v>145</v>
      </c>
      <c r="F19" s="85">
        <v>0</v>
      </c>
      <c r="G19" s="86">
        <v>0</v>
      </c>
      <c r="H19" s="87">
        <v>0</v>
      </c>
      <c r="I19" s="84" t="s">
        <v>169</v>
      </c>
      <c r="J19" s="71">
        <f t="shared" si="0"/>
        <v>10</v>
      </c>
    </row>
    <row r="20" spans="2:10" ht="13.5" thickBot="1">
      <c r="B20" s="73"/>
      <c r="C20" s="74"/>
      <c r="D20" s="74"/>
      <c r="E20" s="75"/>
      <c r="F20" s="76"/>
      <c r="G20" s="74"/>
      <c r="H20" s="75"/>
      <c r="I20" s="78"/>
      <c r="J20" s="78"/>
    </row>
  </sheetData>
  <sheetProtection/>
  <mergeCells count="7">
    <mergeCell ref="J8:J9"/>
    <mergeCell ref="B8:B9"/>
    <mergeCell ref="C8:C9"/>
    <mergeCell ref="D8:D9"/>
    <mergeCell ref="E8:E9"/>
    <mergeCell ref="F8:H8"/>
    <mergeCell ref="I8:I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2:J23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7.00390625" style="38" bestFit="1" customWidth="1"/>
    <col min="4" max="4" width="18.875" style="38" bestFit="1" customWidth="1"/>
    <col min="5" max="5" width="39.25390625" style="38" bestFit="1" customWidth="1"/>
    <col min="6" max="8" width="8.75390625" style="38" customWidth="1"/>
    <col min="9" max="9" width="9.75390625" style="38" customWidth="1"/>
    <col min="10" max="10" width="6.75390625" style="38" hidden="1" customWidth="1"/>
    <col min="11" max="16384" width="9.125" style="38" customWidth="1"/>
  </cols>
  <sheetData>
    <row r="1" ht="5.25" customHeight="1"/>
    <row r="2" spans="2:10" ht="18.75">
      <c r="B2" s="39" t="s">
        <v>178</v>
      </c>
      <c r="C2" s="40"/>
      <c r="D2" s="40"/>
      <c r="F2" s="41"/>
      <c r="H2" s="42"/>
      <c r="I2" s="42"/>
      <c r="J2" s="42"/>
    </row>
    <row r="3" spans="2:5" ht="15.75">
      <c r="B3" s="43" t="s">
        <v>185</v>
      </c>
      <c r="E3" s="44"/>
    </row>
    <row r="4" spans="2:5" ht="15">
      <c r="B4" s="45" t="s">
        <v>188</v>
      </c>
      <c r="E4" s="44"/>
    </row>
    <row r="5" spans="2:5" ht="15" customHeight="1">
      <c r="B5" s="46" t="str">
        <f>"Аджилити-стандарт "&amp;ROUND(B10/1000,0)&amp;" см"</f>
        <v>Аджилити-стандарт 30 см</v>
      </c>
      <c r="E5" s="44"/>
    </row>
    <row r="6" spans="2:9" s="37" customFormat="1" ht="12.75">
      <c r="B6" s="47"/>
      <c r="E6" s="79"/>
      <c r="F6" s="80"/>
      <c r="G6" s="80"/>
      <c r="H6" s="80"/>
      <c r="I6" s="80"/>
    </row>
    <row r="7" spans="5:10" s="37" customFormat="1" ht="13.5" thickBot="1">
      <c r="E7" s="44"/>
      <c r="F7" s="80"/>
      <c r="G7" s="80"/>
      <c r="H7" s="80"/>
      <c r="I7" s="80"/>
      <c r="J7" s="37" t="s">
        <v>3</v>
      </c>
    </row>
    <row r="8" spans="2:10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3" t="s">
        <v>31</v>
      </c>
      <c r="G8" s="194"/>
      <c r="H8" s="194"/>
      <c r="I8" s="195" t="s">
        <v>32</v>
      </c>
      <c r="J8" s="180" t="s">
        <v>23</v>
      </c>
    </row>
    <row r="9" spans="2:10" ht="34.5" thickBot="1">
      <c r="B9" s="183"/>
      <c r="C9" s="185"/>
      <c r="D9" s="187"/>
      <c r="E9" s="189"/>
      <c r="F9" s="55" t="s">
        <v>33</v>
      </c>
      <c r="G9" s="56" t="s">
        <v>34</v>
      </c>
      <c r="H9" s="57" t="s">
        <v>35</v>
      </c>
      <c r="I9" s="196"/>
      <c r="J9" s="181"/>
    </row>
    <row r="10" spans="2:10" ht="12.75">
      <c r="B10" s="58">
        <v>30002</v>
      </c>
      <c r="C10" s="59" t="s">
        <v>119</v>
      </c>
      <c r="D10" s="59" t="s">
        <v>47</v>
      </c>
      <c r="E10" s="60" t="s">
        <v>146</v>
      </c>
      <c r="F10" s="81">
        <v>13</v>
      </c>
      <c r="G10" s="82">
        <v>13</v>
      </c>
      <c r="H10" s="83">
        <v>26</v>
      </c>
      <c r="I10" s="84" t="s">
        <v>168</v>
      </c>
      <c r="J10" s="65">
        <v>1</v>
      </c>
    </row>
    <row r="11" spans="2:10" ht="12.75">
      <c r="B11" s="58">
        <v>30005</v>
      </c>
      <c r="C11" s="59" t="s">
        <v>147</v>
      </c>
      <c r="D11" s="59" t="s">
        <v>47</v>
      </c>
      <c r="E11" s="60" t="s">
        <v>148</v>
      </c>
      <c r="F11" s="85">
        <v>12</v>
      </c>
      <c r="G11" s="86">
        <v>11</v>
      </c>
      <c r="H11" s="87">
        <v>23</v>
      </c>
      <c r="I11" s="84" t="s">
        <v>168</v>
      </c>
      <c r="J11" s="71">
        <f aca="true" t="shared" si="0" ref="J11:J22">J10+1</f>
        <v>2</v>
      </c>
    </row>
    <row r="12" spans="2:10" ht="12.75">
      <c r="B12" s="58">
        <v>30007</v>
      </c>
      <c r="C12" s="59" t="s">
        <v>149</v>
      </c>
      <c r="D12" s="59" t="s">
        <v>47</v>
      </c>
      <c r="E12" s="60" t="s">
        <v>150</v>
      </c>
      <c r="F12" s="85">
        <v>11</v>
      </c>
      <c r="G12" s="86">
        <v>8</v>
      </c>
      <c r="H12" s="87">
        <v>19</v>
      </c>
      <c r="I12" s="84" t="s">
        <v>168</v>
      </c>
      <c r="J12" s="71">
        <f t="shared" si="0"/>
        <v>3</v>
      </c>
    </row>
    <row r="13" spans="2:10" ht="12.75">
      <c r="B13" s="58">
        <v>30001</v>
      </c>
      <c r="C13" s="59" t="s">
        <v>159</v>
      </c>
      <c r="D13" s="59" t="s">
        <v>56</v>
      </c>
      <c r="E13" s="60" t="s">
        <v>160</v>
      </c>
      <c r="F13" s="85">
        <v>6</v>
      </c>
      <c r="G13" s="86">
        <v>10</v>
      </c>
      <c r="H13" s="87">
        <v>16</v>
      </c>
      <c r="I13" s="84" t="s">
        <v>168</v>
      </c>
      <c r="J13" s="71">
        <f t="shared" si="0"/>
        <v>4</v>
      </c>
    </row>
    <row r="14" spans="2:10" ht="12.75">
      <c r="B14" s="58">
        <v>30004</v>
      </c>
      <c r="C14" s="59" t="s">
        <v>151</v>
      </c>
      <c r="D14" s="59" t="s">
        <v>47</v>
      </c>
      <c r="E14" s="60" t="s">
        <v>152</v>
      </c>
      <c r="F14" s="85">
        <v>10</v>
      </c>
      <c r="G14" s="86">
        <v>6</v>
      </c>
      <c r="H14" s="87">
        <v>16</v>
      </c>
      <c r="I14" s="84" t="s">
        <v>168</v>
      </c>
      <c r="J14" s="71">
        <f t="shared" si="0"/>
        <v>5</v>
      </c>
    </row>
    <row r="15" spans="2:10" ht="12.75">
      <c r="B15" s="58">
        <v>30006</v>
      </c>
      <c r="C15" s="59" t="s">
        <v>155</v>
      </c>
      <c r="D15" s="59" t="s">
        <v>47</v>
      </c>
      <c r="E15" s="60" t="s">
        <v>156</v>
      </c>
      <c r="F15" s="85">
        <v>8</v>
      </c>
      <c r="G15" s="86">
        <v>7</v>
      </c>
      <c r="H15" s="87">
        <v>15</v>
      </c>
      <c r="I15" s="84" t="s">
        <v>168</v>
      </c>
      <c r="J15" s="71">
        <f t="shared" si="0"/>
        <v>6</v>
      </c>
    </row>
    <row r="16" spans="2:10" ht="12.75">
      <c r="B16" s="58">
        <v>30013</v>
      </c>
      <c r="C16" s="59" t="s">
        <v>159</v>
      </c>
      <c r="D16" s="59" t="s">
        <v>56</v>
      </c>
      <c r="E16" s="60" t="s">
        <v>161</v>
      </c>
      <c r="F16" s="85">
        <v>5</v>
      </c>
      <c r="G16" s="86">
        <v>9</v>
      </c>
      <c r="H16" s="87">
        <v>14</v>
      </c>
      <c r="I16" s="84" t="s">
        <v>168</v>
      </c>
      <c r="J16" s="71">
        <f t="shared" si="0"/>
        <v>7</v>
      </c>
    </row>
    <row r="17" spans="2:10" ht="12.75">
      <c r="B17" s="58">
        <v>30003</v>
      </c>
      <c r="C17" s="59" t="s">
        <v>71</v>
      </c>
      <c r="D17" s="59" t="s">
        <v>47</v>
      </c>
      <c r="E17" s="60" t="s">
        <v>165</v>
      </c>
      <c r="F17" s="85">
        <v>0</v>
      </c>
      <c r="G17" s="86">
        <v>12</v>
      </c>
      <c r="H17" s="87">
        <v>12</v>
      </c>
      <c r="I17" s="84" t="s">
        <v>168</v>
      </c>
      <c r="J17" s="71">
        <f t="shared" si="0"/>
        <v>8</v>
      </c>
    </row>
    <row r="18" spans="2:10" ht="12.75">
      <c r="B18" s="58">
        <v>30008</v>
      </c>
      <c r="C18" s="59" t="s">
        <v>153</v>
      </c>
      <c r="D18" s="59" t="s">
        <v>47</v>
      </c>
      <c r="E18" s="60" t="s">
        <v>154</v>
      </c>
      <c r="F18" s="85">
        <v>9</v>
      </c>
      <c r="G18" s="86">
        <v>3</v>
      </c>
      <c r="H18" s="87">
        <v>12</v>
      </c>
      <c r="I18" s="84" t="s">
        <v>168</v>
      </c>
      <c r="J18" s="71">
        <f t="shared" si="0"/>
        <v>9</v>
      </c>
    </row>
    <row r="19" spans="2:10" ht="12.75">
      <c r="B19" s="58">
        <v>30012</v>
      </c>
      <c r="C19" s="59" t="s">
        <v>162</v>
      </c>
      <c r="D19" s="59" t="s">
        <v>52</v>
      </c>
      <c r="E19" s="60" t="s">
        <v>163</v>
      </c>
      <c r="F19" s="85">
        <v>4</v>
      </c>
      <c r="G19" s="86">
        <v>5</v>
      </c>
      <c r="H19" s="87">
        <v>9</v>
      </c>
      <c r="I19" s="84" t="s">
        <v>169</v>
      </c>
      <c r="J19" s="71">
        <f t="shared" si="0"/>
        <v>10</v>
      </c>
    </row>
    <row r="20" spans="2:10" ht="12.75">
      <c r="B20" s="58">
        <v>30009</v>
      </c>
      <c r="C20" s="59" t="s">
        <v>157</v>
      </c>
      <c r="D20" s="59" t="s">
        <v>48</v>
      </c>
      <c r="E20" s="60" t="s">
        <v>158</v>
      </c>
      <c r="F20" s="85">
        <v>7</v>
      </c>
      <c r="G20" s="86">
        <v>0</v>
      </c>
      <c r="H20" s="87">
        <v>7</v>
      </c>
      <c r="I20" s="84" t="s">
        <v>169</v>
      </c>
      <c r="J20" s="71">
        <f t="shared" si="0"/>
        <v>11</v>
      </c>
    </row>
    <row r="21" spans="2:10" ht="12.75">
      <c r="B21" s="58">
        <v>30011</v>
      </c>
      <c r="C21" s="59" t="s">
        <v>108</v>
      </c>
      <c r="D21" s="59" t="s">
        <v>53</v>
      </c>
      <c r="E21" s="60" t="s">
        <v>164</v>
      </c>
      <c r="F21" s="85">
        <v>3</v>
      </c>
      <c r="G21" s="86">
        <v>4</v>
      </c>
      <c r="H21" s="87">
        <v>7</v>
      </c>
      <c r="I21" s="84" t="s">
        <v>169</v>
      </c>
      <c r="J21" s="71">
        <f t="shared" si="0"/>
        <v>12</v>
      </c>
    </row>
    <row r="22" spans="2:10" ht="12.75">
      <c r="B22" s="58">
        <v>30010</v>
      </c>
      <c r="C22" s="59" t="s">
        <v>166</v>
      </c>
      <c r="D22" s="59" t="s">
        <v>53</v>
      </c>
      <c r="E22" s="60" t="s">
        <v>167</v>
      </c>
      <c r="F22" s="85">
        <v>0</v>
      </c>
      <c r="G22" s="86">
        <v>0</v>
      </c>
      <c r="H22" s="87">
        <v>0</v>
      </c>
      <c r="I22" s="84" t="s">
        <v>169</v>
      </c>
      <c r="J22" s="71">
        <f t="shared" si="0"/>
        <v>13</v>
      </c>
    </row>
    <row r="23" spans="2:10" ht="13.5" thickBot="1">
      <c r="B23" s="73"/>
      <c r="C23" s="74"/>
      <c r="D23" s="74"/>
      <c r="E23" s="75"/>
      <c r="F23" s="76"/>
      <c r="G23" s="74"/>
      <c r="H23" s="75"/>
      <c r="I23" s="78"/>
      <c r="J23" s="78"/>
    </row>
  </sheetData>
  <sheetProtection/>
  <mergeCells count="7">
    <mergeCell ref="J8:J9"/>
    <mergeCell ref="B8:B9"/>
    <mergeCell ref="C8:C9"/>
    <mergeCell ref="D8:D9"/>
    <mergeCell ref="E8:E9"/>
    <mergeCell ref="F8:H8"/>
    <mergeCell ref="I8:I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18"/>
  <sheetViews>
    <sheetView zoomScalePageLayoutView="0" workbookViewId="0" topLeftCell="A3">
      <selection activeCell="H29" sqref="H29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9.25390625" style="38" bestFit="1" customWidth="1"/>
    <col min="4" max="4" width="18.875" style="38" bestFit="1" customWidth="1"/>
    <col min="5" max="5" width="28.37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6384" width="9.125" style="38" customWidth="1"/>
  </cols>
  <sheetData>
    <row r="1" ht="5.25" customHeight="1"/>
    <row r="2" spans="2:11" ht="18.75">
      <c r="B2" s="39" t="s">
        <v>178</v>
      </c>
      <c r="C2" s="40"/>
      <c r="D2" s="40"/>
      <c r="F2" s="41"/>
      <c r="H2" s="42"/>
      <c r="I2" s="42"/>
      <c r="J2" s="42"/>
      <c r="K2" s="42"/>
    </row>
    <row r="3" spans="2:11" ht="15.75" customHeight="1">
      <c r="B3" s="43" t="s">
        <v>185</v>
      </c>
      <c r="C3" s="40"/>
      <c r="D3" s="40"/>
      <c r="F3" s="41"/>
      <c r="H3" s="42"/>
      <c r="I3" s="42"/>
      <c r="J3" s="42"/>
      <c r="K3" s="42"/>
    </row>
    <row r="4" spans="2:11" ht="15" customHeight="1">
      <c r="B4" s="45" t="s">
        <v>189</v>
      </c>
      <c r="C4" s="40"/>
      <c r="D4" s="40"/>
      <c r="F4" s="41"/>
      <c r="H4" s="42"/>
      <c r="I4" s="42"/>
      <c r="J4" s="42"/>
      <c r="K4" s="42"/>
    </row>
    <row r="5" spans="2:5" ht="15" customHeight="1" thickBot="1">
      <c r="B5" s="46" t="str">
        <f>"Аджилити-стандарт "&amp;ROUND(B10/1000,0)&amp;" см"</f>
        <v>Аджилити-стандарт 65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43</v>
      </c>
    </row>
    <row r="7" spans="5:10" s="37" customFormat="1" ht="13.5" thickBot="1">
      <c r="E7" s="44"/>
      <c r="F7" s="52" t="s">
        <v>16</v>
      </c>
      <c r="G7" s="53">
        <v>4.6</v>
      </c>
      <c r="H7" s="53" t="s">
        <v>17</v>
      </c>
      <c r="I7" s="54">
        <v>65</v>
      </c>
      <c r="J7" s="37" t="s">
        <v>3</v>
      </c>
    </row>
    <row r="8" spans="2:13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36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</row>
    <row r="9" spans="2:13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</row>
    <row r="10" spans="2:13" ht="12.75">
      <c r="B10" s="58">
        <v>65006</v>
      </c>
      <c r="C10" s="59" t="s">
        <v>69</v>
      </c>
      <c r="D10" s="59" t="s">
        <v>47</v>
      </c>
      <c r="E10" s="60" t="s">
        <v>70</v>
      </c>
      <c r="F10" s="61">
        <v>0</v>
      </c>
      <c r="G10" s="62">
        <v>40.86</v>
      </c>
      <c r="H10" s="63">
        <f aca="true" t="shared" si="0" ref="H10:H17">IF(OR(G10="снят",G10="н/я",G10&gt;I$7),120,IF(G10&gt;I$6,G10-I$6,0))</f>
        <v>0</v>
      </c>
      <c r="I10" s="64">
        <f aca="true" t="shared" si="1" ref="I10:I17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4.89</v>
      </c>
      <c r="M10" s="65"/>
    </row>
    <row r="11" spans="2:13" ht="12.75">
      <c r="B11" s="58">
        <v>65012</v>
      </c>
      <c r="C11" s="59" t="s">
        <v>63</v>
      </c>
      <c r="D11" s="59" t="s">
        <v>47</v>
      </c>
      <c r="E11" s="60" t="s">
        <v>64</v>
      </c>
      <c r="F11" s="67">
        <v>5</v>
      </c>
      <c r="G11" s="68">
        <v>40.65</v>
      </c>
      <c r="H11" s="69">
        <f t="shared" si="0"/>
        <v>0</v>
      </c>
      <c r="I11" s="70">
        <f t="shared" si="1"/>
        <v>5</v>
      </c>
      <c r="J11" s="71">
        <f aca="true" t="shared" si="2" ref="J11:J17">J10+1</f>
        <v>2</v>
      </c>
      <c r="K11" s="71">
        <f aca="true" t="shared" si="3" ref="K11:K17">IF(OR(G11="снят",G11="н/я",G11&gt;I$7,G11=0),"—",K10+1)</f>
        <v>2</v>
      </c>
      <c r="L11" s="72">
        <f>IF(OR(G11="снят",G11="н/я",G11&gt;I$7,G11=0),"—",ROUND($G$6/G11,2))</f>
        <v>4.92</v>
      </c>
      <c r="M11" s="71"/>
    </row>
    <row r="12" spans="2:13" ht="12.75">
      <c r="B12" s="58">
        <v>65005</v>
      </c>
      <c r="C12" s="59" t="s">
        <v>59</v>
      </c>
      <c r="D12" s="59" t="s">
        <v>47</v>
      </c>
      <c r="E12" s="60" t="s">
        <v>60</v>
      </c>
      <c r="F12" s="67">
        <v>5</v>
      </c>
      <c r="G12" s="68">
        <v>42.62</v>
      </c>
      <c r="H12" s="69">
        <f t="shared" si="0"/>
        <v>0</v>
      </c>
      <c r="I12" s="70">
        <f t="shared" si="1"/>
        <v>5</v>
      </c>
      <c r="J12" s="71">
        <f t="shared" si="2"/>
        <v>3</v>
      </c>
      <c r="K12" s="71">
        <f t="shared" si="3"/>
        <v>3</v>
      </c>
      <c r="L12" s="72">
        <f aca="true" t="shared" si="4" ref="L12:L17">IF(OR(G12="снят",G12="н/я",G12&gt;I$7,G12=0),"—",ROUND($G$6/G12,2))</f>
        <v>4.69</v>
      </c>
      <c r="M12" s="71"/>
    </row>
    <row r="13" spans="2:13" ht="12.75">
      <c r="B13" s="58">
        <v>65013</v>
      </c>
      <c r="C13" s="59" t="s">
        <v>57</v>
      </c>
      <c r="D13" s="59" t="s">
        <v>47</v>
      </c>
      <c r="E13" s="60" t="s">
        <v>58</v>
      </c>
      <c r="F13" s="67">
        <v>5</v>
      </c>
      <c r="G13" s="68">
        <v>44.08</v>
      </c>
      <c r="H13" s="69">
        <f t="shared" si="0"/>
        <v>1.0799999999999983</v>
      </c>
      <c r="I13" s="70">
        <f t="shared" si="1"/>
        <v>6.079999999999998</v>
      </c>
      <c r="J13" s="71">
        <f t="shared" si="2"/>
        <v>4</v>
      </c>
      <c r="K13" s="71">
        <f t="shared" si="3"/>
        <v>4</v>
      </c>
      <c r="L13" s="72">
        <f t="shared" si="4"/>
        <v>4.54</v>
      </c>
      <c r="M13" s="71"/>
    </row>
    <row r="14" spans="2:13" ht="12.75">
      <c r="B14" s="58">
        <v>65003</v>
      </c>
      <c r="C14" s="59" t="s">
        <v>61</v>
      </c>
      <c r="D14" s="59" t="s">
        <v>47</v>
      </c>
      <c r="E14" s="60" t="s">
        <v>62</v>
      </c>
      <c r="F14" s="67">
        <v>0</v>
      </c>
      <c r="G14" s="68">
        <v>50.78</v>
      </c>
      <c r="H14" s="69">
        <f t="shared" si="0"/>
        <v>7.780000000000001</v>
      </c>
      <c r="I14" s="70">
        <f t="shared" si="1"/>
        <v>7.780000000000001</v>
      </c>
      <c r="J14" s="71">
        <f t="shared" si="2"/>
        <v>5</v>
      </c>
      <c r="K14" s="71">
        <f t="shared" si="3"/>
        <v>5</v>
      </c>
      <c r="L14" s="72">
        <f t="shared" si="4"/>
        <v>3.94</v>
      </c>
      <c r="M14" s="71"/>
    </row>
    <row r="15" spans="2:13" ht="12.75">
      <c r="B15" s="58">
        <v>65001</v>
      </c>
      <c r="C15" s="59" t="s">
        <v>63</v>
      </c>
      <c r="D15" s="59" t="s">
        <v>47</v>
      </c>
      <c r="E15" s="60" t="s">
        <v>68</v>
      </c>
      <c r="F15" s="67">
        <v>10</v>
      </c>
      <c r="G15" s="68">
        <v>40.82</v>
      </c>
      <c r="H15" s="69">
        <f t="shared" si="0"/>
        <v>0</v>
      </c>
      <c r="I15" s="70">
        <f t="shared" si="1"/>
        <v>10</v>
      </c>
      <c r="J15" s="71">
        <f t="shared" si="2"/>
        <v>6</v>
      </c>
      <c r="K15" s="71">
        <f t="shared" si="3"/>
        <v>6</v>
      </c>
      <c r="L15" s="72">
        <f t="shared" si="4"/>
        <v>4.9</v>
      </c>
      <c r="M15" s="71"/>
    </row>
    <row r="16" spans="2:13" ht="12.75">
      <c r="B16" s="58">
        <v>65008</v>
      </c>
      <c r="C16" s="59" t="s">
        <v>65</v>
      </c>
      <c r="D16" s="59" t="s">
        <v>47</v>
      </c>
      <c r="E16" s="60" t="s">
        <v>66</v>
      </c>
      <c r="F16" s="67">
        <v>15</v>
      </c>
      <c r="G16" s="68">
        <v>58.75</v>
      </c>
      <c r="H16" s="69">
        <f t="shared" si="0"/>
        <v>15.75</v>
      </c>
      <c r="I16" s="70">
        <f t="shared" si="1"/>
        <v>30.75</v>
      </c>
      <c r="J16" s="71">
        <f t="shared" si="2"/>
        <v>7</v>
      </c>
      <c r="K16" s="71">
        <f t="shared" si="3"/>
        <v>7</v>
      </c>
      <c r="L16" s="72">
        <f t="shared" si="4"/>
        <v>3.4</v>
      </c>
      <c r="M16" s="71"/>
    </row>
    <row r="17" spans="2:13" ht="12.75">
      <c r="B17" s="58">
        <v>65014</v>
      </c>
      <c r="C17" s="59" t="s">
        <v>61</v>
      </c>
      <c r="D17" s="59" t="s">
        <v>47</v>
      </c>
      <c r="E17" s="60" t="s">
        <v>67</v>
      </c>
      <c r="F17" s="67">
        <v>0</v>
      </c>
      <c r="G17" s="68" t="s">
        <v>76</v>
      </c>
      <c r="H17" s="69">
        <f t="shared" si="0"/>
        <v>120</v>
      </c>
      <c r="I17" s="70">
        <f t="shared" si="1"/>
        <v>120</v>
      </c>
      <c r="J17" s="71">
        <f t="shared" si="2"/>
        <v>8</v>
      </c>
      <c r="K17" s="71" t="str">
        <f t="shared" si="3"/>
        <v>—</v>
      </c>
      <c r="L17" s="72" t="str">
        <f t="shared" si="4"/>
        <v>—</v>
      </c>
      <c r="M17" s="71"/>
    </row>
    <row r="18" spans="2:13" ht="13.5" thickBot="1">
      <c r="B18" s="73"/>
      <c r="C18" s="74"/>
      <c r="D18" s="74"/>
      <c r="E18" s="75"/>
      <c r="F18" s="76"/>
      <c r="G18" s="74"/>
      <c r="H18" s="74"/>
      <c r="I18" s="77"/>
      <c r="J18" s="78"/>
      <c r="K18" s="78"/>
      <c r="L18" s="78"/>
      <c r="M18" s="78"/>
    </row>
  </sheetData>
  <sheetProtection/>
  <mergeCells count="9">
    <mergeCell ref="K8:K9"/>
    <mergeCell ref="L8:L9"/>
    <mergeCell ref="M8:M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2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7.25390625" style="38" bestFit="1" customWidth="1"/>
    <col min="4" max="4" width="18.875" style="38" bestFit="1" customWidth="1"/>
    <col min="5" max="5" width="34.37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6384" width="9.125" style="38" customWidth="1"/>
  </cols>
  <sheetData>
    <row r="1" ht="5.25" customHeight="1"/>
    <row r="2" spans="2:11" ht="18.75">
      <c r="B2" s="39" t="s">
        <v>178</v>
      </c>
      <c r="C2" s="40"/>
      <c r="D2" s="40"/>
      <c r="F2" s="41"/>
      <c r="H2" s="42"/>
      <c r="I2" s="42"/>
      <c r="J2" s="42"/>
      <c r="K2" s="42"/>
    </row>
    <row r="3" spans="2:11" ht="15.75" customHeight="1">
      <c r="B3" s="43" t="s">
        <v>185</v>
      </c>
      <c r="C3" s="40"/>
      <c r="D3" s="40"/>
      <c r="F3" s="41"/>
      <c r="H3" s="42"/>
      <c r="I3" s="42"/>
      <c r="J3" s="42"/>
      <c r="K3" s="42"/>
    </row>
    <row r="4" spans="2:11" ht="15" customHeight="1">
      <c r="B4" s="45" t="s">
        <v>189</v>
      </c>
      <c r="C4" s="40"/>
      <c r="D4" s="40"/>
      <c r="F4" s="41"/>
      <c r="H4" s="42"/>
      <c r="I4" s="42"/>
      <c r="J4" s="42"/>
      <c r="K4" s="42"/>
    </row>
    <row r="5" spans="2:5" ht="15" customHeight="1" thickBot="1">
      <c r="B5" s="46" t="str">
        <f>"Аджилити-стандарт "&amp;ROUND(B10/1000,0)&amp;" см"</f>
        <v>Аджилити-стандарт 55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43</v>
      </c>
    </row>
    <row r="7" spans="5:10" s="37" customFormat="1" ht="13.5" thickBot="1">
      <c r="E7" s="44"/>
      <c r="F7" s="52" t="s">
        <v>16</v>
      </c>
      <c r="G7" s="53">
        <v>4.6</v>
      </c>
      <c r="H7" s="53" t="s">
        <v>17</v>
      </c>
      <c r="I7" s="54">
        <v>65</v>
      </c>
      <c r="J7" s="37" t="s">
        <v>3</v>
      </c>
    </row>
    <row r="8" spans="2:13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36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</row>
    <row r="9" spans="2:13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</row>
    <row r="10" spans="2:13" ht="12.75">
      <c r="B10" s="58">
        <v>55002</v>
      </c>
      <c r="C10" s="59" t="s">
        <v>93</v>
      </c>
      <c r="D10" s="59" t="s">
        <v>52</v>
      </c>
      <c r="E10" s="60" t="s">
        <v>97</v>
      </c>
      <c r="F10" s="61">
        <v>0</v>
      </c>
      <c r="G10" s="62">
        <v>38</v>
      </c>
      <c r="H10" s="63">
        <f aca="true" t="shared" si="0" ref="H10:H21">IF(OR(G10="снят",G10="н/я",G10&gt;I$7),120,IF(G10&gt;I$6,G10-I$6,0))</f>
        <v>0</v>
      </c>
      <c r="I10" s="64">
        <f aca="true" t="shared" si="1" ref="I10:I21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5.26</v>
      </c>
      <c r="M10" s="65"/>
    </row>
    <row r="11" spans="2:13" ht="12.75">
      <c r="B11" s="58">
        <v>55009</v>
      </c>
      <c r="C11" s="59" t="s">
        <v>57</v>
      </c>
      <c r="D11" s="59" t="s">
        <v>47</v>
      </c>
      <c r="E11" s="60" t="s">
        <v>105</v>
      </c>
      <c r="F11" s="67">
        <v>0</v>
      </c>
      <c r="G11" s="68">
        <v>38.41</v>
      </c>
      <c r="H11" s="69">
        <f t="shared" si="0"/>
        <v>0</v>
      </c>
      <c r="I11" s="70">
        <f t="shared" si="1"/>
        <v>0</v>
      </c>
      <c r="J11" s="71">
        <f aca="true" t="shared" si="2" ref="J11:J21">J10+1</f>
        <v>2</v>
      </c>
      <c r="K11" s="71">
        <f aca="true" t="shared" si="3" ref="K11:K21">IF(OR(G11="снят",G11="н/я",G11&gt;I$7,G11=0),"—",K10+1)</f>
        <v>2</v>
      </c>
      <c r="L11" s="72">
        <f>IF(OR(G11="снят",G11="н/я",G11&gt;I$7,G11=0),"—",ROUND($G$6/G11,2))</f>
        <v>5.21</v>
      </c>
      <c r="M11" s="71"/>
    </row>
    <row r="12" spans="2:13" ht="12.75">
      <c r="B12" s="58">
        <v>55012</v>
      </c>
      <c r="C12" s="59" t="s">
        <v>59</v>
      </c>
      <c r="D12" s="59" t="s">
        <v>47</v>
      </c>
      <c r="E12" s="60" t="s">
        <v>104</v>
      </c>
      <c r="F12" s="67">
        <v>0</v>
      </c>
      <c r="G12" s="68">
        <v>38.73</v>
      </c>
      <c r="H12" s="69">
        <f t="shared" si="0"/>
        <v>0</v>
      </c>
      <c r="I12" s="70">
        <f t="shared" si="1"/>
        <v>0</v>
      </c>
      <c r="J12" s="71">
        <f t="shared" si="2"/>
        <v>3</v>
      </c>
      <c r="K12" s="71">
        <f t="shared" si="3"/>
        <v>3</v>
      </c>
      <c r="L12" s="72">
        <f aca="true" t="shared" si="4" ref="L12:L21">IF(OR(G12="снят",G12="н/я",G12&gt;I$7,G12=0),"—",ROUND($G$6/G12,2))</f>
        <v>5.16</v>
      </c>
      <c r="M12" s="71"/>
    </row>
    <row r="13" spans="2:13" ht="12.75">
      <c r="B13" s="58">
        <v>55016</v>
      </c>
      <c r="C13" s="59" t="s">
        <v>101</v>
      </c>
      <c r="D13" s="59" t="s">
        <v>53</v>
      </c>
      <c r="E13" s="60" t="s">
        <v>102</v>
      </c>
      <c r="F13" s="67">
        <v>0</v>
      </c>
      <c r="G13" s="68">
        <v>43.39</v>
      </c>
      <c r="H13" s="69">
        <f t="shared" si="0"/>
        <v>0.39000000000000057</v>
      </c>
      <c r="I13" s="70">
        <f t="shared" si="1"/>
        <v>0.39000000000000057</v>
      </c>
      <c r="J13" s="71">
        <f t="shared" si="2"/>
        <v>4</v>
      </c>
      <c r="K13" s="71">
        <f t="shared" si="3"/>
        <v>4</v>
      </c>
      <c r="L13" s="72">
        <f t="shared" si="4"/>
        <v>4.61</v>
      </c>
      <c r="M13" s="71"/>
    </row>
    <row r="14" spans="2:13" ht="12.75">
      <c r="B14" s="58">
        <v>55007</v>
      </c>
      <c r="C14" s="59" t="s">
        <v>106</v>
      </c>
      <c r="D14" s="59" t="s">
        <v>47</v>
      </c>
      <c r="E14" s="60" t="s">
        <v>107</v>
      </c>
      <c r="F14" s="67">
        <v>0</v>
      </c>
      <c r="G14" s="68">
        <v>46.07</v>
      </c>
      <c r="H14" s="69">
        <f t="shared" si="0"/>
        <v>3.0700000000000003</v>
      </c>
      <c r="I14" s="70">
        <f t="shared" si="1"/>
        <v>3.0700000000000003</v>
      </c>
      <c r="J14" s="71">
        <f t="shared" si="2"/>
        <v>5</v>
      </c>
      <c r="K14" s="71">
        <f t="shared" si="3"/>
        <v>5</v>
      </c>
      <c r="L14" s="72">
        <f t="shared" si="4"/>
        <v>4.34</v>
      </c>
      <c r="M14" s="71"/>
    </row>
    <row r="15" spans="2:13" ht="12.75">
      <c r="B15" s="58">
        <v>55010</v>
      </c>
      <c r="C15" s="59" t="s">
        <v>63</v>
      </c>
      <c r="D15" s="59" t="s">
        <v>47</v>
      </c>
      <c r="E15" s="60" t="s">
        <v>100</v>
      </c>
      <c r="F15" s="67">
        <v>5</v>
      </c>
      <c r="G15" s="68">
        <v>41.04</v>
      </c>
      <c r="H15" s="69">
        <f t="shared" si="0"/>
        <v>0</v>
      </c>
      <c r="I15" s="70">
        <f t="shared" si="1"/>
        <v>5</v>
      </c>
      <c r="J15" s="71">
        <f t="shared" si="2"/>
        <v>6</v>
      </c>
      <c r="K15" s="71">
        <f t="shared" si="3"/>
        <v>6</v>
      </c>
      <c r="L15" s="72">
        <f t="shared" si="4"/>
        <v>4.87</v>
      </c>
      <c r="M15" s="71"/>
    </row>
    <row r="16" spans="2:13" ht="12.75">
      <c r="B16" s="58">
        <v>55015</v>
      </c>
      <c r="C16" s="59" t="s">
        <v>108</v>
      </c>
      <c r="D16" s="59" t="s">
        <v>53</v>
      </c>
      <c r="E16" s="60" t="s">
        <v>109</v>
      </c>
      <c r="F16" s="67">
        <v>5</v>
      </c>
      <c r="G16" s="68">
        <v>50.28</v>
      </c>
      <c r="H16" s="69">
        <f t="shared" si="0"/>
        <v>7.280000000000001</v>
      </c>
      <c r="I16" s="70">
        <f t="shared" si="1"/>
        <v>12.280000000000001</v>
      </c>
      <c r="J16" s="71">
        <f t="shared" si="2"/>
        <v>7</v>
      </c>
      <c r="K16" s="71">
        <f t="shared" si="3"/>
        <v>7</v>
      </c>
      <c r="L16" s="72">
        <f t="shared" si="4"/>
        <v>3.98</v>
      </c>
      <c r="M16" s="71"/>
    </row>
    <row r="17" spans="2:13" ht="12.75">
      <c r="B17" s="58">
        <v>55023</v>
      </c>
      <c r="C17" s="59" t="s">
        <v>88</v>
      </c>
      <c r="D17" s="59" t="s">
        <v>50</v>
      </c>
      <c r="E17" s="60" t="s">
        <v>103</v>
      </c>
      <c r="F17" s="67">
        <v>10</v>
      </c>
      <c r="G17" s="68">
        <v>47.88</v>
      </c>
      <c r="H17" s="69">
        <f t="shared" si="0"/>
        <v>4.880000000000003</v>
      </c>
      <c r="I17" s="70">
        <f t="shared" si="1"/>
        <v>14.880000000000003</v>
      </c>
      <c r="J17" s="71">
        <f t="shared" si="2"/>
        <v>8</v>
      </c>
      <c r="K17" s="71">
        <f t="shared" si="3"/>
        <v>8</v>
      </c>
      <c r="L17" s="72">
        <f t="shared" si="4"/>
        <v>4.18</v>
      </c>
      <c r="M17" s="71"/>
    </row>
    <row r="18" spans="2:13" ht="12.75">
      <c r="B18" s="58">
        <v>55004</v>
      </c>
      <c r="C18" s="59" t="s">
        <v>98</v>
      </c>
      <c r="D18" s="59" t="s">
        <v>53</v>
      </c>
      <c r="E18" s="60" t="s">
        <v>99</v>
      </c>
      <c r="F18" s="67">
        <v>0</v>
      </c>
      <c r="G18" s="68" t="s">
        <v>76</v>
      </c>
      <c r="H18" s="69">
        <f t="shared" si="0"/>
        <v>120</v>
      </c>
      <c r="I18" s="70">
        <f t="shared" si="1"/>
        <v>120</v>
      </c>
      <c r="J18" s="71">
        <f t="shared" si="2"/>
        <v>9</v>
      </c>
      <c r="K18" s="71" t="str">
        <f>IF(OR(G18="снят",G18="н/я",G18&gt;I$7,G18=0),"—",K17+1)</f>
        <v>—</v>
      </c>
      <c r="L18" s="72" t="str">
        <f t="shared" si="4"/>
        <v>—</v>
      </c>
      <c r="M18" s="71"/>
    </row>
    <row r="19" spans="2:13" ht="12.75">
      <c r="B19" s="58">
        <v>55013</v>
      </c>
      <c r="C19" s="59" t="s">
        <v>110</v>
      </c>
      <c r="D19" s="59" t="s">
        <v>47</v>
      </c>
      <c r="E19" s="60" t="s">
        <v>111</v>
      </c>
      <c r="F19" s="67">
        <v>0</v>
      </c>
      <c r="G19" s="68" t="s">
        <v>76</v>
      </c>
      <c r="H19" s="69">
        <f t="shared" si="0"/>
        <v>120</v>
      </c>
      <c r="I19" s="70">
        <f t="shared" si="1"/>
        <v>120</v>
      </c>
      <c r="J19" s="71">
        <f t="shared" si="2"/>
        <v>10</v>
      </c>
      <c r="K19" s="71" t="str">
        <f t="shared" si="3"/>
        <v>—</v>
      </c>
      <c r="L19" s="72" t="str">
        <f t="shared" si="4"/>
        <v>—</v>
      </c>
      <c r="M19" s="71"/>
    </row>
    <row r="20" spans="2:13" ht="12.75">
      <c r="B20" s="58">
        <v>55020</v>
      </c>
      <c r="C20" s="59" t="s">
        <v>93</v>
      </c>
      <c r="D20" s="59" t="s">
        <v>52</v>
      </c>
      <c r="E20" s="60" t="s">
        <v>94</v>
      </c>
      <c r="F20" s="67">
        <v>0</v>
      </c>
      <c r="G20" s="68" t="s">
        <v>76</v>
      </c>
      <c r="H20" s="69">
        <f t="shared" si="0"/>
        <v>120</v>
      </c>
      <c r="I20" s="70">
        <f t="shared" si="1"/>
        <v>120</v>
      </c>
      <c r="J20" s="71">
        <f t="shared" si="2"/>
        <v>11</v>
      </c>
      <c r="K20" s="71" t="str">
        <f t="shared" si="3"/>
        <v>—</v>
      </c>
      <c r="L20" s="72" t="str">
        <f t="shared" si="4"/>
        <v>—</v>
      </c>
      <c r="M20" s="71"/>
    </row>
    <row r="21" spans="2:13" ht="12.75">
      <c r="B21" s="58">
        <v>55021</v>
      </c>
      <c r="C21" s="59" t="s">
        <v>95</v>
      </c>
      <c r="D21" s="59" t="s">
        <v>53</v>
      </c>
      <c r="E21" s="60" t="s">
        <v>96</v>
      </c>
      <c r="F21" s="67">
        <v>0</v>
      </c>
      <c r="G21" s="68" t="s">
        <v>76</v>
      </c>
      <c r="H21" s="69">
        <f t="shared" si="0"/>
        <v>120</v>
      </c>
      <c r="I21" s="70">
        <f t="shared" si="1"/>
        <v>120</v>
      </c>
      <c r="J21" s="71">
        <f t="shared" si="2"/>
        <v>12</v>
      </c>
      <c r="K21" s="71" t="str">
        <f t="shared" si="3"/>
        <v>—</v>
      </c>
      <c r="L21" s="72" t="str">
        <f t="shared" si="4"/>
        <v>—</v>
      </c>
      <c r="M21" s="71"/>
    </row>
    <row r="22" spans="2:13" ht="13.5" thickBot="1">
      <c r="B22" s="73"/>
      <c r="C22" s="74"/>
      <c r="D22" s="74"/>
      <c r="E22" s="75"/>
      <c r="F22" s="76"/>
      <c r="G22" s="74"/>
      <c r="H22" s="74"/>
      <c r="I22" s="77"/>
      <c r="J22" s="78"/>
      <c r="K22" s="78"/>
      <c r="L22" s="78"/>
      <c r="M22" s="78"/>
    </row>
  </sheetData>
  <sheetProtection/>
  <mergeCells count="9">
    <mergeCell ref="K8:K9"/>
    <mergeCell ref="L8:L9"/>
    <mergeCell ref="M8:M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16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7.25390625" style="38" bestFit="1" customWidth="1"/>
    <col min="4" max="4" width="18.875" style="38" bestFit="1" customWidth="1"/>
    <col min="5" max="5" width="39.87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6384" width="9.125" style="38" customWidth="1"/>
  </cols>
  <sheetData>
    <row r="1" ht="5.25" customHeight="1"/>
    <row r="2" spans="2:11" ht="18.75">
      <c r="B2" s="39" t="s">
        <v>178</v>
      </c>
      <c r="C2" s="40"/>
      <c r="D2" s="40"/>
      <c r="F2" s="41"/>
      <c r="H2" s="42"/>
      <c r="I2" s="42"/>
      <c r="J2" s="42"/>
      <c r="K2" s="42"/>
    </row>
    <row r="3" spans="2:11" ht="15.75" customHeight="1">
      <c r="B3" s="43" t="s">
        <v>185</v>
      </c>
      <c r="C3" s="40"/>
      <c r="D3" s="40"/>
      <c r="F3" s="41"/>
      <c r="H3" s="42"/>
      <c r="I3" s="42"/>
      <c r="J3" s="42"/>
      <c r="K3" s="42"/>
    </row>
    <row r="4" spans="2:11" ht="15" customHeight="1">
      <c r="B4" s="45" t="s">
        <v>189</v>
      </c>
      <c r="C4" s="40"/>
      <c r="D4" s="40"/>
      <c r="F4" s="41"/>
      <c r="H4" s="42"/>
      <c r="I4" s="42"/>
      <c r="J4" s="42"/>
      <c r="K4" s="42"/>
    </row>
    <row r="5" spans="2:5" ht="15" customHeight="1" thickBot="1">
      <c r="B5" s="46" t="str">
        <f>"Аджилити-стандарт "&amp;ROUND(B10/1000,0)&amp;" см"</f>
        <v>Аджилити-стандарт 40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43</v>
      </c>
    </row>
    <row r="7" spans="5:10" s="37" customFormat="1" ht="13.5" thickBot="1">
      <c r="E7" s="44"/>
      <c r="F7" s="52" t="s">
        <v>16</v>
      </c>
      <c r="G7" s="53">
        <v>4.6</v>
      </c>
      <c r="H7" s="53" t="s">
        <v>17</v>
      </c>
      <c r="I7" s="54">
        <v>65</v>
      </c>
      <c r="J7" s="37" t="s">
        <v>3</v>
      </c>
    </row>
    <row r="8" spans="2:13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36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</row>
    <row r="9" spans="2:13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</row>
    <row r="10" spans="2:13" ht="12.75">
      <c r="B10" s="58">
        <v>40001</v>
      </c>
      <c r="C10" s="59" t="s">
        <v>137</v>
      </c>
      <c r="D10" s="59" t="s">
        <v>53</v>
      </c>
      <c r="E10" s="60" t="s">
        <v>138</v>
      </c>
      <c r="F10" s="61">
        <v>0</v>
      </c>
      <c r="G10" s="62">
        <v>42.68</v>
      </c>
      <c r="H10" s="63">
        <f aca="true" t="shared" si="0" ref="H10:H15">IF(OR(G10="снят",G10="н/я",G10&gt;I$7),120,IF(G10&gt;I$6,G10-I$6,0))</f>
        <v>0</v>
      </c>
      <c r="I10" s="64">
        <f aca="true" t="shared" si="1" ref="I10:I15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4.69</v>
      </c>
      <c r="M10" s="65"/>
    </row>
    <row r="11" spans="2:13" ht="12.75">
      <c r="B11" s="58">
        <v>40006</v>
      </c>
      <c r="C11" s="59" t="s">
        <v>106</v>
      </c>
      <c r="D11" s="59" t="s">
        <v>47</v>
      </c>
      <c r="E11" s="60" t="s">
        <v>132</v>
      </c>
      <c r="F11" s="67">
        <v>0</v>
      </c>
      <c r="G11" s="68">
        <v>44.68</v>
      </c>
      <c r="H11" s="69">
        <f t="shared" si="0"/>
        <v>1.6799999999999997</v>
      </c>
      <c r="I11" s="70">
        <f t="shared" si="1"/>
        <v>1.6799999999999997</v>
      </c>
      <c r="J11" s="71">
        <f>J10+1</f>
        <v>2</v>
      </c>
      <c r="K11" s="71">
        <f>IF(OR(G11="снят",G11="н/я",G11&gt;I$7,G11=0),"—",K10+1)</f>
        <v>2</v>
      </c>
      <c r="L11" s="72">
        <f>IF(OR(G11="снят",G11="н/я",G11&gt;I$7,G11=0),"—",ROUND($G$6/G11,2))</f>
        <v>4.48</v>
      </c>
      <c r="M11" s="71"/>
    </row>
    <row r="12" spans="2:13" ht="12.75">
      <c r="B12" s="58">
        <v>40005</v>
      </c>
      <c r="C12" s="59" t="s">
        <v>130</v>
      </c>
      <c r="D12" s="59" t="s">
        <v>47</v>
      </c>
      <c r="E12" s="60" t="s">
        <v>131</v>
      </c>
      <c r="F12" s="67">
        <v>0</v>
      </c>
      <c r="G12" s="68">
        <v>45.19</v>
      </c>
      <c r="H12" s="69">
        <f t="shared" si="0"/>
        <v>2.1899999999999977</v>
      </c>
      <c r="I12" s="70">
        <f t="shared" si="1"/>
        <v>2.1899999999999977</v>
      </c>
      <c r="J12" s="71">
        <f>J11+1</f>
        <v>3</v>
      </c>
      <c r="K12" s="71">
        <f>IF(OR(G12="снят",G12="н/я",G12&gt;I$7,G12=0),"—",K11+1)</f>
        <v>3</v>
      </c>
      <c r="L12" s="72">
        <f>IF(OR(G12="снят",G12="н/я",G12&gt;I$7,G12=0),"—",ROUND($G$6/G12,2))</f>
        <v>4.43</v>
      </c>
      <c r="M12" s="71"/>
    </row>
    <row r="13" spans="2:13" ht="12.75">
      <c r="B13" s="58">
        <v>40003</v>
      </c>
      <c r="C13" s="59" t="s">
        <v>73</v>
      </c>
      <c r="D13" s="59" t="s">
        <v>47</v>
      </c>
      <c r="E13" s="60" t="s">
        <v>141</v>
      </c>
      <c r="F13" s="67">
        <v>0</v>
      </c>
      <c r="G13" s="68">
        <v>47.67</v>
      </c>
      <c r="H13" s="69">
        <f t="shared" si="0"/>
        <v>4.670000000000002</v>
      </c>
      <c r="I13" s="70">
        <f t="shared" si="1"/>
        <v>4.670000000000002</v>
      </c>
      <c r="J13" s="71">
        <f>J12+1</f>
        <v>4</v>
      </c>
      <c r="K13" s="71">
        <f>IF(OR(G13="снят",G13="н/я",G13&gt;I$7,G13=0),"—",K12+1)</f>
        <v>4</v>
      </c>
      <c r="L13" s="72">
        <f>IF(OR(G13="снят",G13="н/я",G13&gt;I$7,G13=0),"—",ROUND($G$6/G13,2))</f>
        <v>4.2</v>
      </c>
      <c r="M13" s="71"/>
    </row>
    <row r="14" spans="2:13" ht="12.75">
      <c r="B14" s="58">
        <v>40008</v>
      </c>
      <c r="C14" s="59" t="s">
        <v>135</v>
      </c>
      <c r="D14" s="59" t="s">
        <v>53</v>
      </c>
      <c r="E14" s="60" t="s">
        <v>136</v>
      </c>
      <c r="F14" s="67">
        <v>5</v>
      </c>
      <c r="G14" s="68">
        <v>40.72</v>
      </c>
      <c r="H14" s="69">
        <f t="shared" si="0"/>
        <v>0</v>
      </c>
      <c r="I14" s="70">
        <f t="shared" si="1"/>
        <v>5</v>
      </c>
      <c r="J14" s="71">
        <f>J13+1</f>
        <v>5</v>
      </c>
      <c r="K14" s="71">
        <f>IF(OR(G14="снят",G14="н/я",G14&gt;I$7,G14=0),"—",K13+1)</f>
        <v>5</v>
      </c>
      <c r="L14" s="72">
        <f>IF(OR(G14="снят",G14="н/я",G14&gt;I$7,G14=0),"—",ROUND($G$6/G14,2))</f>
        <v>4.91</v>
      </c>
      <c r="M14" s="71"/>
    </row>
    <row r="15" spans="2:13" ht="12.75">
      <c r="B15" s="58">
        <v>40004</v>
      </c>
      <c r="C15" s="59" t="s">
        <v>133</v>
      </c>
      <c r="D15" s="59" t="s">
        <v>47</v>
      </c>
      <c r="E15" s="60" t="s">
        <v>134</v>
      </c>
      <c r="F15" s="67">
        <v>5</v>
      </c>
      <c r="G15" s="68">
        <v>56.86</v>
      </c>
      <c r="H15" s="69">
        <f t="shared" si="0"/>
        <v>13.86</v>
      </c>
      <c r="I15" s="70">
        <f t="shared" si="1"/>
        <v>18.86</v>
      </c>
      <c r="J15" s="71">
        <f>J14+1</f>
        <v>6</v>
      </c>
      <c r="K15" s="71">
        <f>IF(OR(G15="снят",G15="н/я",G15&gt;I$7,G15=0),"—",K14+1)</f>
        <v>6</v>
      </c>
      <c r="L15" s="72">
        <f>IF(OR(G15="снят",G15="н/я",G15&gt;I$7,G15=0),"—",ROUND($G$6/G15,2))</f>
        <v>3.52</v>
      </c>
      <c r="M15" s="71"/>
    </row>
    <row r="16" spans="2:13" ht="13.5" thickBot="1">
      <c r="B16" s="73"/>
      <c r="C16" s="74"/>
      <c r="D16" s="74"/>
      <c r="E16" s="75"/>
      <c r="F16" s="76"/>
      <c r="G16" s="74"/>
      <c r="H16" s="74"/>
      <c r="I16" s="77"/>
      <c r="J16" s="78"/>
      <c r="K16" s="78"/>
      <c r="L16" s="78"/>
      <c r="M16" s="78"/>
    </row>
  </sheetData>
  <sheetProtection/>
  <mergeCells count="9">
    <mergeCell ref="K8:K9"/>
    <mergeCell ref="L8:L9"/>
    <mergeCell ref="M8:M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M19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6.75390625" style="38" bestFit="1" customWidth="1"/>
    <col min="4" max="4" width="18.875" style="38" bestFit="1" customWidth="1"/>
    <col min="5" max="5" width="39.2539062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6384" width="9.125" style="38" customWidth="1"/>
  </cols>
  <sheetData>
    <row r="1" ht="5.25" customHeight="1"/>
    <row r="2" spans="2:11" ht="18.75">
      <c r="B2" s="39" t="s">
        <v>178</v>
      </c>
      <c r="C2" s="40"/>
      <c r="D2" s="40"/>
      <c r="F2" s="41"/>
      <c r="H2" s="42"/>
      <c r="I2" s="42"/>
      <c r="J2" s="42"/>
      <c r="K2" s="42"/>
    </row>
    <row r="3" spans="2:11" ht="15.75" customHeight="1">
      <c r="B3" s="43" t="s">
        <v>185</v>
      </c>
      <c r="C3" s="40"/>
      <c r="D3" s="40"/>
      <c r="F3" s="41"/>
      <c r="H3" s="42"/>
      <c r="I3" s="42"/>
      <c r="J3" s="42"/>
      <c r="K3" s="42"/>
    </row>
    <row r="4" spans="2:11" ht="15" customHeight="1">
      <c r="B4" s="45" t="s">
        <v>189</v>
      </c>
      <c r="C4" s="40"/>
      <c r="D4" s="40"/>
      <c r="F4" s="41"/>
      <c r="H4" s="42"/>
      <c r="I4" s="42"/>
      <c r="J4" s="42"/>
      <c r="K4" s="42"/>
    </row>
    <row r="5" spans="2:5" ht="15" customHeight="1" thickBot="1">
      <c r="B5" s="46" t="str">
        <f>"Аджилити-стандарт "&amp;ROUND(B10/1000,0)&amp;" см"</f>
        <v>Аджилити-стандарт 30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43</v>
      </c>
    </row>
    <row r="7" spans="5:10" s="37" customFormat="1" ht="13.5" thickBot="1">
      <c r="E7" s="44"/>
      <c r="F7" s="52" t="s">
        <v>16</v>
      </c>
      <c r="G7" s="53">
        <v>4.6</v>
      </c>
      <c r="H7" s="53" t="s">
        <v>17</v>
      </c>
      <c r="I7" s="54">
        <v>65</v>
      </c>
      <c r="J7" s="37" t="s">
        <v>3</v>
      </c>
    </row>
    <row r="8" spans="2:13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36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</row>
    <row r="9" spans="2:13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</row>
    <row r="10" spans="2:13" ht="12.75">
      <c r="B10" s="58">
        <v>30002</v>
      </c>
      <c r="C10" s="59" t="s">
        <v>119</v>
      </c>
      <c r="D10" s="59" t="s">
        <v>47</v>
      </c>
      <c r="E10" s="60" t="s">
        <v>146</v>
      </c>
      <c r="F10" s="61">
        <v>0</v>
      </c>
      <c r="G10" s="62">
        <v>45.98</v>
      </c>
      <c r="H10" s="63">
        <f aca="true" t="shared" si="0" ref="H10:H18">IF(OR(G10="снят",G10="н/я",G10&gt;I$7),120,IF(G10&gt;I$6,G10-I$6,0))</f>
        <v>2.979999999999997</v>
      </c>
      <c r="I10" s="64">
        <f aca="true" t="shared" si="1" ref="I10:I18">IF(H10=120,120,F10+H10)</f>
        <v>2.979999999999997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4.35</v>
      </c>
      <c r="M10" s="65"/>
    </row>
    <row r="11" spans="2:13" ht="12.75">
      <c r="B11" s="58">
        <v>30003</v>
      </c>
      <c r="C11" s="59" t="s">
        <v>71</v>
      </c>
      <c r="D11" s="59" t="s">
        <v>47</v>
      </c>
      <c r="E11" s="60" t="s">
        <v>165</v>
      </c>
      <c r="F11" s="67">
        <v>0</v>
      </c>
      <c r="G11" s="68">
        <v>46.26</v>
      </c>
      <c r="H11" s="69">
        <f t="shared" si="0"/>
        <v>3.259999999999998</v>
      </c>
      <c r="I11" s="70">
        <f t="shared" si="1"/>
        <v>3.259999999999998</v>
      </c>
      <c r="J11" s="71">
        <f aca="true" t="shared" si="2" ref="J11:J18">J10+1</f>
        <v>2</v>
      </c>
      <c r="K11" s="71">
        <f aca="true" t="shared" si="3" ref="K11:K18">IF(OR(G11="снят",G11="н/я",G11&gt;I$7,G11=0),"—",K10+1)</f>
        <v>2</v>
      </c>
      <c r="L11" s="72">
        <f>IF(OR(G11="снят",G11="н/я",G11&gt;I$7,G11=0),"—",ROUND($G$6/G11,2))</f>
        <v>4.32</v>
      </c>
      <c r="M11" s="71"/>
    </row>
    <row r="12" spans="2:13" ht="12.75">
      <c r="B12" s="58">
        <v>30004</v>
      </c>
      <c r="C12" s="59" t="s">
        <v>151</v>
      </c>
      <c r="D12" s="59" t="s">
        <v>47</v>
      </c>
      <c r="E12" s="60" t="s">
        <v>152</v>
      </c>
      <c r="F12" s="67">
        <v>0</v>
      </c>
      <c r="G12" s="68">
        <v>46.4</v>
      </c>
      <c r="H12" s="69">
        <f t="shared" si="0"/>
        <v>3.3999999999999986</v>
      </c>
      <c r="I12" s="70">
        <f t="shared" si="1"/>
        <v>3.3999999999999986</v>
      </c>
      <c r="J12" s="71">
        <f t="shared" si="2"/>
        <v>3</v>
      </c>
      <c r="K12" s="71">
        <f t="shared" si="3"/>
        <v>3</v>
      </c>
      <c r="L12" s="72">
        <f aca="true" t="shared" si="4" ref="L12:L18">IF(OR(G12="снят",G12="н/я",G12&gt;I$7,G12=0),"—",ROUND($G$6/G12,2))</f>
        <v>4.31</v>
      </c>
      <c r="M12" s="71"/>
    </row>
    <row r="13" spans="2:13" ht="12.75">
      <c r="B13" s="58">
        <v>30001</v>
      </c>
      <c r="C13" s="59" t="s">
        <v>159</v>
      </c>
      <c r="D13" s="59" t="s">
        <v>56</v>
      </c>
      <c r="E13" s="60" t="s">
        <v>160</v>
      </c>
      <c r="F13" s="67">
        <v>0</v>
      </c>
      <c r="G13" s="68">
        <v>48.69</v>
      </c>
      <c r="H13" s="69">
        <f t="shared" si="0"/>
        <v>5.689999999999998</v>
      </c>
      <c r="I13" s="70">
        <f t="shared" si="1"/>
        <v>5.689999999999998</v>
      </c>
      <c r="J13" s="71">
        <f t="shared" si="2"/>
        <v>4</v>
      </c>
      <c r="K13" s="71">
        <f t="shared" si="3"/>
        <v>4</v>
      </c>
      <c r="L13" s="72">
        <f t="shared" si="4"/>
        <v>4.11</v>
      </c>
      <c r="M13" s="71"/>
    </row>
    <row r="14" spans="2:13" ht="12.75">
      <c r="B14" s="58">
        <v>30013</v>
      </c>
      <c r="C14" s="59" t="s">
        <v>159</v>
      </c>
      <c r="D14" s="59" t="s">
        <v>56</v>
      </c>
      <c r="E14" s="60" t="s">
        <v>161</v>
      </c>
      <c r="F14" s="67">
        <v>5</v>
      </c>
      <c r="G14" s="68">
        <v>44.51</v>
      </c>
      <c r="H14" s="69">
        <f t="shared" si="0"/>
        <v>1.509999999999998</v>
      </c>
      <c r="I14" s="70">
        <f t="shared" si="1"/>
        <v>6.509999999999998</v>
      </c>
      <c r="J14" s="71">
        <f t="shared" si="2"/>
        <v>5</v>
      </c>
      <c r="K14" s="71">
        <f t="shared" si="3"/>
        <v>5</v>
      </c>
      <c r="L14" s="72">
        <f t="shared" si="4"/>
        <v>4.49</v>
      </c>
      <c r="M14" s="71"/>
    </row>
    <row r="15" spans="2:13" ht="12.75">
      <c r="B15" s="58">
        <v>30007</v>
      </c>
      <c r="C15" s="59" t="s">
        <v>149</v>
      </c>
      <c r="D15" s="59" t="s">
        <v>47</v>
      </c>
      <c r="E15" s="60" t="s">
        <v>150</v>
      </c>
      <c r="F15" s="67">
        <v>0</v>
      </c>
      <c r="G15" s="68">
        <v>50.1</v>
      </c>
      <c r="H15" s="69">
        <f t="shared" si="0"/>
        <v>7.100000000000001</v>
      </c>
      <c r="I15" s="70">
        <f t="shared" si="1"/>
        <v>7.100000000000001</v>
      </c>
      <c r="J15" s="71">
        <f t="shared" si="2"/>
        <v>6</v>
      </c>
      <c r="K15" s="71">
        <f t="shared" si="3"/>
        <v>6</v>
      </c>
      <c r="L15" s="72">
        <f t="shared" si="4"/>
        <v>3.99</v>
      </c>
      <c r="M15" s="71"/>
    </row>
    <row r="16" spans="2:13" ht="12.75">
      <c r="B16" s="58">
        <v>30005</v>
      </c>
      <c r="C16" s="59" t="s">
        <v>147</v>
      </c>
      <c r="D16" s="59" t="s">
        <v>47</v>
      </c>
      <c r="E16" s="60" t="s">
        <v>148</v>
      </c>
      <c r="F16" s="67">
        <v>5</v>
      </c>
      <c r="G16" s="68">
        <v>49.47</v>
      </c>
      <c r="H16" s="69">
        <f t="shared" si="0"/>
        <v>6.469999999999999</v>
      </c>
      <c r="I16" s="70">
        <f t="shared" si="1"/>
        <v>11.469999999999999</v>
      </c>
      <c r="J16" s="71">
        <f t="shared" si="2"/>
        <v>7</v>
      </c>
      <c r="K16" s="71">
        <f t="shared" si="3"/>
        <v>7</v>
      </c>
      <c r="L16" s="72">
        <f t="shared" si="4"/>
        <v>4.04</v>
      </c>
      <c r="M16" s="71"/>
    </row>
    <row r="17" spans="2:13" ht="12.75">
      <c r="B17" s="58">
        <v>30006</v>
      </c>
      <c r="C17" s="59" t="s">
        <v>155</v>
      </c>
      <c r="D17" s="59" t="s">
        <v>47</v>
      </c>
      <c r="E17" s="60" t="s">
        <v>156</v>
      </c>
      <c r="F17" s="67">
        <v>5</v>
      </c>
      <c r="G17" s="68">
        <v>49.79</v>
      </c>
      <c r="H17" s="69">
        <f t="shared" si="0"/>
        <v>6.789999999999999</v>
      </c>
      <c r="I17" s="70">
        <f t="shared" si="1"/>
        <v>11.79</v>
      </c>
      <c r="J17" s="71">
        <f t="shared" si="2"/>
        <v>8</v>
      </c>
      <c r="K17" s="71">
        <f t="shared" si="3"/>
        <v>8</v>
      </c>
      <c r="L17" s="72">
        <f t="shared" si="4"/>
        <v>4.02</v>
      </c>
      <c r="M17" s="71"/>
    </row>
    <row r="18" spans="2:13" ht="12.75">
      <c r="B18" s="58">
        <v>30008</v>
      </c>
      <c r="C18" s="59" t="s">
        <v>153</v>
      </c>
      <c r="D18" s="59" t="s">
        <v>47</v>
      </c>
      <c r="E18" s="60" t="s">
        <v>154</v>
      </c>
      <c r="F18" s="67">
        <v>5</v>
      </c>
      <c r="G18" s="68">
        <v>61.59</v>
      </c>
      <c r="H18" s="69">
        <f t="shared" si="0"/>
        <v>18.590000000000003</v>
      </c>
      <c r="I18" s="70">
        <f t="shared" si="1"/>
        <v>23.590000000000003</v>
      </c>
      <c r="J18" s="71">
        <f t="shared" si="2"/>
        <v>9</v>
      </c>
      <c r="K18" s="71">
        <f t="shared" si="3"/>
        <v>9</v>
      </c>
      <c r="L18" s="72">
        <f t="shared" si="4"/>
        <v>3.25</v>
      </c>
      <c r="M18" s="71"/>
    </row>
    <row r="19" spans="2:13" ht="13.5" thickBot="1">
      <c r="B19" s="73"/>
      <c r="C19" s="74"/>
      <c r="D19" s="74"/>
      <c r="E19" s="75"/>
      <c r="F19" s="76"/>
      <c r="G19" s="74"/>
      <c r="H19" s="74"/>
      <c r="I19" s="77"/>
      <c r="J19" s="78"/>
      <c r="K19" s="78"/>
      <c r="L19" s="78"/>
      <c r="M19" s="78"/>
    </row>
  </sheetData>
  <sheetProtection/>
  <mergeCells count="9">
    <mergeCell ref="K8:K9"/>
    <mergeCell ref="L8:L9"/>
    <mergeCell ref="M8:M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B2:Y69"/>
  <sheetViews>
    <sheetView zoomScalePageLayoutView="0" workbookViewId="0" topLeftCell="A1">
      <selection activeCell="AA25" sqref="AA25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9.375" style="38" bestFit="1" customWidth="1"/>
    <col min="4" max="4" width="8.125" style="38" hidden="1" customWidth="1"/>
    <col min="5" max="5" width="9.00390625" style="38" hidden="1" customWidth="1"/>
    <col min="6" max="6" width="19.375" style="38" bestFit="1" customWidth="1"/>
    <col min="7" max="7" width="40.75390625" style="38" bestFit="1" customWidth="1"/>
    <col min="8" max="9" width="7.75390625" style="38" customWidth="1"/>
    <col min="10" max="10" width="6.75390625" style="38" customWidth="1"/>
    <col min="11" max="12" width="7.75390625" style="38" customWidth="1"/>
    <col min="13" max="13" width="6.75390625" style="38" customWidth="1"/>
    <col min="14" max="16" width="7.75390625" style="38" hidden="1" customWidth="1"/>
    <col min="17" max="17" width="6.75390625" style="38" hidden="1" customWidth="1"/>
    <col min="18" max="19" width="7.75390625" style="38" hidden="1" customWidth="1"/>
    <col min="20" max="20" width="6.75390625" style="38" hidden="1" customWidth="1"/>
    <col min="21" max="22" width="7.75390625" style="38" hidden="1" customWidth="1"/>
    <col min="23" max="23" width="6.75390625" style="38" hidden="1" customWidth="1"/>
    <col min="24" max="24" width="9.125" style="38" customWidth="1"/>
    <col min="25" max="25" width="6.75390625" style="38" customWidth="1"/>
    <col min="26" max="16384" width="9.125" style="38" customWidth="1"/>
  </cols>
  <sheetData>
    <row r="1" ht="5.25" customHeight="1"/>
    <row r="2" spans="2:25" ht="18.75">
      <c r="B2" s="39" t="s">
        <v>178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/>
      <c r="W2" s="42"/>
      <c r="X2" s="42"/>
      <c r="Y2" s="42"/>
    </row>
    <row r="3" spans="2:25" ht="18">
      <c r="B3" s="43" t="s">
        <v>185</v>
      </c>
      <c r="C3" s="40"/>
      <c r="D3" s="40"/>
      <c r="E3" s="40"/>
      <c r="F3" s="40"/>
      <c r="H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1"/>
      <c r="W3" s="42"/>
      <c r="X3" s="42"/>
      <c r="Y3" s="42"/>
    </row>
    <row r="4" spans="2:7" ht="15">
      <c r="B4" s="45" t="s">
        <v>213</v>
      </c>
      <c r="G4" s="44"/>
    </row>
    <row r="5" spans="2:24" s="37" customFormat="1" ht="12.75">
      <c r="B5" s="47" t="s">
        <v>212</v>
      </c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8"/>
    </row>
    <row r="6" spans="7:24" s="37" customFormat="1" ht="13.5" thickBot="1">
      <c r="G6" s="44"/>
      <c r="H6" s="80"/>
      <c r="I6" s="80"/>
      <c r="J6" s="80"/>
      <c r="K6" s="80"/>
      <c r="L6" s="177"/>
      <c r="M6" s="80"/>
      <c r="N6" s="80"/>
      <c r="O6" s="177"/>
      <c r="P6" s="177"/>
      <c r="Q6" s="80"/>
      <c r="R6" s="80"/>
      <c r="S6" s="177"/>
      <c r="T6" s="80"/>
      <c r="U6" s="80"/>
      <c r="V6" s="80"/>
      <c r="W6" s="80"/>
      <c r="X6" s="88"/>
    </row>
    <row r="7" spans="2:25" ht="13.5" customHeight="1">
      <c r="B7" s="182" t="s">
        <v>18</v>
      </c>
      <c r="C7" s="184" t="s">
        <v>38</v>
      </c>
      <c r="D7" s="186" t="s">
        <v>39</v>
      </c>
      <c r="E7" s="186" t="s">
        <v>40</v>
      </c>
      <c r="F7" s="184" t="s">
        <v>19</v>
      </c>
      <c r="G7" s="188" t="s">
        <v>21</v>
      </c>
      <c r="H7" s="197" t="s">
        <v>211</v>
      </c>
      <c r="I7" s="191"/>
      <c r="J7" s="192"/>
      <c r="K7" s="197" t="s">
        <v>210</v>
      </c>
      <c r="L7" s="191"/>
      <c r="M7" s="198"/>
      <c r="N7" s="197" t="s">
        <v>209</v>
      </c>
      <c r="O7" s="191"/>
      <c r="P7" s="192"/>
      <c r="Q7" s="198"/>
      <c r="R7" s="197" t="s">
        <v>208</v>
      </c>
      <c r="S7" s="191"/>
      <c r="T7" s="198"/>
      <c r="U7" s="197" t="s">
        <v>41</v>
      </c>
      <c r="V7" s="191"/>
      <c r="W7" s="192"/>
      <c r="X7" s="180" t="s">
        <v>42</v>
      </c>
      <c r="Y7" s="180" t="s">
        <v>23</v>
      </c>
    </row>
    <row r="8" spans="2:25" ht="34.5" thickBot="1">
      <c r="B8" s="183"/>
      <c r="C8" s="185"/>
      <c r="D8" s="200"/>
      <c r="E8" s="200"/>
      <c r="F8" s="185"/>
      <c r="G8" s="189"/>
      <c r="H8" s="89" t="s">
        <v>207</v>
      </c>
      <c r="I8" s="56" t="s">
        <v>45</v>
      </c>
      <c r="J8" s="57" t="s">
        <v>203</v>
      </c>
      <c r="K8" s="89" t="s">
        <v>207</v>
      </c>
      <c r="L8" s="56" t="s">
        <v>45</v>
      </c>
      <c r="M8" s="176" t="s">
        <v>203</v>
      </c>
      <c r="N8" s="89" t="s">
        <v>45</v>
      </c>
      <c r="O8" s="56" t="s">
        <v>206</v>
      </c>
      <c r="P8" s="57" t="s">
        <v>205</v>
      </c>
      <c r="Q8" s="176" t="s">
        <v>203</v>
      </c>
      <c r="R8" s="89" t="s">
        <v>45</v>
      </c>
      <c r="S8" s="56" t="s">
        <v>204</v>
      </c>
      <c r="T8" s="176" t="s">
        <v>203</v>
      </c>
      <c r="U8" s="89" t="s">
        <v>44</v>
      </c>
      <c r="V8" s="56" t="s">
        <v>45</v>
      </c>
      <c r="W8" s="57" t="s">
        <v>203</v>
      </c>
      <c r="X8" s="199"/>
      <c r="Y8" s="181"/>
    </row>
    <row r="9" spans="2:25" ht="12.75">
      <c r="B9" s="58">
        <v>9005</v>
      </c>
      <c r="C9" s="59" t="s">
        <v>175</v>
      </c>
      <c r="D9" s="90">
        <v>1</v>
      </c>
      <c r="E9" s="90">
        <v>6513</v>
      </c>
      <c r="F9" s="59" t="s">
        <v>57</v>
      </c>
      <c r="G9" s="60" t="s">
        <v>58</v>
      </c>
      <c r="H9" s="61">
        <v>0</v>
      </c>
      <c r="I9" s="62">
        <v>38.41</v>
      </c>
      <c r="J9" s="91">
        <f aca="true" t="shared" si="0" ref="J9:J40">IF(OR(I9="снят",I9="н/я",I9="н/ф",I9="",I9=0),0,120-H9-I9)</f>
        <v>81.59</v>
      </c>
      <c r="K9" s="175">
        <v>0</v>
      </c>
      <c r="L9" s="173">
        <v>39.1</v>
      </c>
      <c r="M9" s="91">
        <f aca="true" t="shared" si="1" ref="M9:M40">IF(OR(L9="снят",L9="н/я",L9="н/ф",L9="",L9=0),0,120-K9-L9)</f>
        <v>80.9</v>
      </c>
      <c r="N9" s="174">
        <v>0</v>
      </c>
      <c r="O9" s="173">
        <v>0</v>
      </c>
      <c r="P9" s="167">
        <v>0</v>
      </c>
      <c r="Q9" s="172">
        <f aca="true" t="shared" si="2" ref="Q9:Q40">IF(OR(N9="снят",N9="н/я",N9="н/ф",N9=""),0,O9+P9)</f>
        <v>0</v>
      </c>
      <c r="R9" s="174">
        <v>0</v>
      </c>
      <c r="S9" s="173">
        <v>0</v>
      </c>
      <c r="T9" s="172">
        <f aca="true" t="shared" si="3" ref="T9:T40">IF(OR(R9="снят",R9="н/я",R9="н/ф",R9=""),0,S9)</f>
        <v>0</v>
      </c>
      <c r="U9" s="61">
        <v>0</v>
      </c>
      <c r="V9" s="62">
        <v>0</v>
      </c>
      <c r="W9" s="91">
        <f>IF(OR(V9="снят",V9="н/я",V9="н/ф",V9="",V9=0),0,360-U9-V9)</f>
        <v>0</v>
      </c>
      <c r="X9" s="92">
        <f>SUM(J9:J11,M9:M11,Q9:Q11,T9:T11,W9)</f>
        <v>448.1</v>
      </c>
      <c r="Y9" s="65">
        <v>1</v>
      </c>
    </row>
    <row r="10" spans="2:25" ht="12.75">
      <c r="B10" s="58"/>
      <c r="C10" s="59"/>
      <c r="D10" s="90">
        <v>2</v>
      </c>
      <c r="E10" s="90">
        <v>4004</v>
      </c>
      <c r="F10" s="59" t="s">
        <v>133</v>
      </c>
      <c r="G10" s="60" t="s">
        <v>134</v>
      </c>
      <c r="H10" s="67">
        <v>0</v>
      </c>
      <c r="I10" s="68">
        <v>46.53</v>
      </c>
      <c r="J10" s="91">
        <f t="shared" si="0"/>
        <v>73.47</v>
      </c>
      <c r="K10" s="171">
        <v>5</v>
      </c>
      <c r="L10" s="69">
        <v>46.58</v>
      </c>
      <c r="M10" s="141">
        <f t="shared" si="1"/>
        <v>68.42</v>
      </c>
      <c r="N10" s="169">
        <v>0</v>
      </c>
      <c r="O10" s="69">
        <v>0</v>
      </c>
      <c r="P10" s="170">
        <v>0</v>
      </c>
      <c r="Q10" s="70">
        <f t="shared" si="2"/>
        <v>0</v>
      </c>
      <c r="R10" s="169">
        <v>0</v>
      </c>
      <c r="S10" s="69">
        <v>0</v>
      </c>
      <c r="T10" s="70">
        <f t="shared" si="3"/>
        <v>0</v>
      </c>
      <c r="U10" s="67"/>
      <c r="V10" s="68"/>
      <c r="W10" s="91"/>
      <c r="X10" s="93"/>
      <c r="Y10" s="94"/>
    </row>
    <row r="11" spans="2:25" ht="12.75">
      <c r="B11" s="95"/>
      <c r="C11" s="96"/>
      <c r="D11" s="97">
        <v>3</v>
      </c>
      <c r="E11" s="97">
        <v>6501</v>
      </c>
      <c r="F11" s="96" t="s">
        <v>63</v>
      </c>
      <c r="G11" s="120" t="s">
        <v>68</v>
      </c>
      <c r="H11" s="108">
        <v>10</v>
      </c>
      <c r="I11" s="109">
        <v>37.66</v>
      </c>
      <c r="J11" s="91">
        <f t="shared" si="0"/>
        <v>72.34</v>
      </c>
      <c r="K11" s="168">
        <v>10</v>
      </c>
      <c r="L11" s="165">
        <v>38.62</v>
      </c>
      <c r="M11" s="91">
        <f t="shared" si="1"/>
        <v>71.38</v>
      </c>
      <c r="N11" s="166">
        <v>0</v>
      </c>
      <c r="O11" s="165">
        <v>0</v>
      </c>
      <c r="P11" s="167">
        <v>0</v>
      </c>
      <c r="Q11" s="64">
        <f t="shared" si="2"/>
        <v>0</v>
      </c>
      <c r="R11" s="166">
        <v>0</v>
      </c>
      <c r="S11" s="165">
        <v>0</v>
      </c>
      <c r="T11" s="64">
        <f t="shared" si="3"/>
        <v>0</v>
      </c>
      <c r="U11" s="108"/>
      <c r="V11" s="109"/>
      <c r="W11" s="91"/>
      <c r="X11" s="164"/>
      <c r="Y11" s="105"/>
    </row>
    <row r="12" spans="2:25" ht="12.75">
      <c r="B12" s="58">
        <v>9002</v>
      </c>
      <c r="C12" s="106" t="s">
        <v>173</v>
      </c>
      <c r="D12" s="107">
        <v>1</v>
      </c>
      <c r="E12" s="107">
        <v>5510</v>
      </c>
      <c r="F12" s="106" t="s">
        <v>63</v>
      </c>
      <c r="G12" s="162" t="s">
        <v>100</v>
      </c>
      <c r="H12" s="157">
        <v>0</v>
      </c>
      <c r="I12" s="156">
        <v>39.97</v>
      </c>
      <c r="J12" s="145">
        <f t="shared" si="0"/>
        <v>80.03</v>
      </c>
      <c r="K12" s="161">
        <v>5</v>
      </c>
      <c r="L12" s="159">
        <v>42.23</v>
      </c>
      <c r="M12" s="145">
        <f t="shared" si="1"/>
        <v>72.77000000000001</v>
      </c>
      <c r="N12" s="144">
        <v>0</v>
      </c>
      <c r="O12" s="159">
        <v>0</v>
      </c>
      <c r="P12" s="160">
        <v>0</v>
      </c>
      <c r="Q12" s="158">
        <f t="shared" si="2"/>
        <v>0</v>
      </c>
      <c r="R12" s="144">
        <v>0</v>
      </c>
      <c r="S12" s="159">
        <v>0</v>
      </c>
      <c r="T12" s="158">
        <f t="shared" si="3"/>
        <v>0</v>
      </c>
      <c r="U12" s="157">
        <v>0</v>
      </c>
      <c r="V12" s="156">
        <v>0</v>
      </c>
      <c r="W12" s="145">
        <f>IF(OR(V12="снят",V12="н/я",V12="н/ф",V12="",V12=0),0,360-U12-V12)</f>
        <v>0</v>
      </c>
      <c r="X12" s="155">
        <f>SUM(J12:J14,M12:M14,Q12:Q14,T12:T14,W12)</f>
        <v>439.28000000000003</v>
      </c>
      <c r="Y12" s="111">
        <f>Y9+1</f>
        <v>2</v>
      </c>
    </row>
    <row r="13" spans="2:25" ht="12.75">
      <c r="B13" s="58"/>
      <c r="C13" s="59"/>
      <c r="D13" s="90">
        <v>2</v>
      </c>
      <c r="E13" s="90">
        <v>3007</v>
      </c>
      <c r="F13" s="59" t="s">
        <v>149</v>
      </c>
      <c r="G13" s="60" t="s">
        <v>150</v>
      </c>
      <c r="H13" s="137">
        <v>0</v>
      </c>
      <c r="I13" s="136">
        <v>52.34</v>
      </c>
      <c r="J13" s="135">
        <f t="shared" si="0"/>
        <v>67.66</v>
      </c>
      <c r="K13" s="142">
        <v>0</v>
      </c>
      <c r="L13" s="138">
        <v>50.26</v>
      </c>
      <c r="M13" s="141">
        <f t="shared" si="1"/>
        <v>69.74000000000001</v>
      </c>
      <c r="N13" s="139">
        <v>0</v>
      </c>
      <c r="O13" s="138">
        <v>0</v>
      </c>
      <c r="P13" s="140">
        <v>0</v>
      </c>
      <c r="Q13" s="70">
        <f t="shared" si="2"/>
        <v>0</v>
      </c>
      <c r="R13" s="139">
        <v>0</v>
      </c>
      <c r="S13" s="138">
        <v>0</v>
      </c>
      <c r="T13" s="70">
        <f t="shared" si="3"/>
        <v>0</v>
      </c>
      <c r="U13" s="137"/>
      <c r="V13" s="136"/>
      <c r="W13" s="135"/>
      <c r="X13" s="93"/>
      <c r="Y13" s="71"/>
    </row>
    <row r="14" spans="2:25" ht="12.75">
      <c r="B14" s="112"/>
      <c r="C14" s="113"/>
      <c r="D14" s="114">
        <v>3</v>
      </c>
      <c r="E14" s="114">
        <v>5509</v>
      </c>
      <c r="F14" s="113" t="s">
        <v>57</v>
      </c>
      <c r="G14" s="154" t="s">
        <v>105</v>
      </c>
      <c r="H14" s="149">
        <v>5</v>
      </c>
      <c r="I14" s="148">
        <v>38.59</v>
      </c>
      <c r="J14" s="147">
        <f t="shared" si="0"/>
        <v>76.41</v>
      </c>
      <c r="K14" s="153">
        <v>5</v>
      </c>
      <c r="L14" s="150">
        <v>42.33</v>
      </c>
      <c r="M14" s="103">
        <f t="shared" si="1"/>
        <v>72.67</v>
      </c>
      <c r="N14" s="151">
        <v>0</v>
      </c>
      <c r="O14" s="150">
        <v>0</v>
      </c>
      <c r="P14" s="152">
        <v>0</v>
      </c>
      <c r="Q14" s="130">
        <f t="shared" si="2"/>
        <v>0</v>
      </c>
      <c r="R14" s="151">
        <v>0</v>
      </c>
      <c r="S14" s="150">
        <v>0</v>
      </c>
      <c r="T14" s="130">
        <f t="shared" si="3"/>
        <v>0</v>
      </c>
      <c r="U14" s="149"/>
      <c r="V14" s="148"/>
      <c r="W14" s="147"/>
      <c r="X14" s="146"/>
      <c r="Y14" s="115"/>
    </row>
    <row r="15" spans="2:25" ht="12.75">
      <c r="B15" s="58">
        <v>9001</v>
      </c>
      <c r="C15" s="59" t="s">
        <v>171</v>
      </c>
      <c r="D15" s="90">
        <v>1</v>
      </c>
      <c r="E15" s="90">
        <v>6512</v>
      </c>
      <c r="F15" s="59" t="s">
        <v>63</v>
      </c>
      <c r="G15" s="60" t="s">
        <v>64</v>
      </c>
      <c r="H15" s="137">
        <v>5</v>
      </c>
      <c r="I15" s="136">
        <v>40.68</v>
      </c>
      <c r="J15" s="135">
        <f t="shared" si="0"/>
        <v>74.32</v>
      </c>
      <c r="K15" s="142">
        <v>5</v>
      </c>
      <c r="L15" s="138">
        <v>40.73</v>
      </c>
      <c r="M15" s="145">
        <f t="shared" si="1"/>
        <v>74.27000000000001</v>
      </c>
      <c r="N15" s="144">
        <v>0</v>
      </c>
      <c r="O15" s="138">
        <v>0</v>
      </c>
      <c r="P15" s="140">
        <v>0</v>
      </c>
      <c r="Q15" s="143">
        <f t="shared" si="2"/>
        <v>0</v>
      </c>
      <c r="R15" s="139">
        <v>0</v>
      </c>
      <c r="S15" s="138">
        <v>0</v>
      </c>
      <c r="T15" s="143">
        <f t="shared" si="3"/>
        <v>0</v>
      </c>
      <c r="U15" s="137">
        <v>0</v>
      </c>
      <c r="V15" s="136">
        <v>0</v>
      </c>
      <c r="W15" s="135">
        <f>IF(OR(V15="снят",V15="н/я",V15="н/ф",V15="",V15=0),0,360-U15-V15)</f>
        <v>0</v>
      </c>
      <c r="X15" s="93">
        <f>SUM(J15:J17,M15:M17,Q15:Q17,T15:T17,W15)</f>
        <v>439.22</v>
      </c>
      <c r="Y15" s="94">
        <f>Y12+1</f>
        <v>3</v>
      </c>
    </row>
    <row r="16" spans="2:25" ht="12.75">
      <c r="B16" s="58"/>
      <c r="C16" s="59"/>
      <c r="D16" s="90">
        <v>2</v>
      </c>
      <c r="E16" s="90">
        <v>4006</v>
      </c>
      <c r="F16" s="59" t="s">
        <v>106</v>
      </c>
      <c r="G16" s="60" t="s">
        <v>132</v>
      </c>
      <c r="H16" s="137">
        <v>0</v>
      </c>
      <c r="I16" s="136">
        <v>46.31</v>
      </c>
      <c r="J16" s="135">
        <f t="shared" si="0"/>
        <v>73.69</v>
      </c>
      <c r="K16" s="142">
        <v>5</v>
      </c>
      <c r="L16" s="138">
        <v>52.66</v>
      </c>
      <c r="M16" s="141">
        <f t="shared" si="1"/>
        <v>62.34</v>
      </c>
      <c r="N16" s="139">
        <v>0</v>
      </c>
      <c r="O16" s="138">
        <v>0</v>
      </c>
      <c r="P16" s="140">
        <v>0</v>
      </c>
      <c r="Q16" s="70">
        <f t="shared" si="2"/>
        <v>0</v>
      </c>
      <c r="R16" s="139">
        <v>0</v>
      </c>
      <c r="S16" s="138">
        <v>0</v>
      </c>
      <c r="T16" s="70">
        <f t="shared" si="3"/>
        <v>0</v>
      </c>
      <c r="U16" s="137"/>
      <c r="V16" s="136"/>
      <c r="W16" s="135"/>
      <c r="X16" s="93"/>
      <c r="Y16" s="71"/>
    </row>
    <row r="17" spans="2:25" ht="12.75">
      <c r="B17" s="119"/>
      <c r="C17" s="96"/>
      <c r="D17" s="97">
        <v>3</v>
      </c>
      <c r="E17" s="97">
        <v>6505</v>
      </c>
      <c r="F17" s="96" t="s">
        <v>59</v>
      </c>
      <c r="G17" s="120" t="s">
        <v>60</v>
      </c>
      <c r="H17" s="108">
        <v>0</v>
      </c>
      <c r="I17" s="109">
        <v>42.37</v>
      </c>
      <c r="J17" s="110">
        <f t="shared" si="0"/>
        <v>77.63</v>
      </c>
      <c r="K17" s="168">
        <v>0</v>
      </c>
      <c r="L17" s="165">
        <v>43.03</v>
      </c>
      <c r="M17" s="103">
        <f t="shared" si="1"/>
        <v>76.97</v>
      </c>
      <c r="N17" s="151">
        <v>0</v>
      </c>
      <c r="O17" s="165">
        <v>0</v>
      </c>
      <c r="P17" s="167">
        <v>0</v>
      </c>
      <c r="Q17" s="64">
        <f t="shared" si="2"/>
        <v>0</v>
      </c>
      <c r="R17" s="166">
        <v>0</v>
      </c>
      <c r="S17" s="165">
        <v>0</v>
      </c>
      <c r="T17" s="64">
        <f t="shared" si="3"/>
        <v>0</v>
      </c>
      <c r="U17" s="108"/>
      <c r="V17" s="109"/>
      <c r="W17" s="110"/>
      <c r="X17" s="164"/>
      <c r="Y17" s="84"/>
    </row>
    <row r="18" spans="2:25" ht="12.75">
      <c r="B18" s="163">
        <v>9006</v>
      </c>
      <c r="C18" s="106" t="s">
        <v>176</v>
      </c>
      <c r="D18" s="107">
        <v>1</v>
      </c>
      <c r="E18" s="107">
        <v>6508</v>
      </c>
      <c r="F18" s="106" t="s">
        <v>65</v>
      </c>
      <c r="G18" s="162" t="s">
        <v>66</v>
      </c>
      <c r="H18" s="157">
        <v>5</v>
      </c>
      <c r="I18" s="156">
        <v>45.74</v>
      </c>
      <c r="J18" s="145">
        <f t="shared" si="0"/>
        <v>69.25999999999999</v>
      </c>
      <c r="K18" s="161">
        <v>0</v>
      </c>
      <c r="L18" s="159">
        <v>45.6</v>
      </c>
      <c r="M18" s="145">
        <f t="shared" si="1"/>
        <v>74.4</v>
      </c>
      <c r="N18" s="144">
        <v>0</v>
      </c>
      <c r="O18" s="159">
        <v>0</v>
      </c>
      <c r="P18" s="160">
        <v>0</v>
      </c>
      <c r="Q18" s="158">
        <f t="shared" si="2"/>
        <v>0</v>
      </c>
      <c r="R18" s="144">
        <v>0</v>
      </c>
      <c r="S18" s="159">
        <v>0</v>
      </c>
      <c r="T18" s="158">
        <f t="shared" si="3"/>
        <v>0</v>
      </c>
      <c r="U18" s="157">
        <v>0</v>
      </c>
      <c r="V18" s="156">
        <v>0</v>
      </c>
      <c r="W18" s="145">
        <f>IF(OR(V18="снят",V18="н/я",V18="н/ф",V18="",V18=0),0,360-U18-V18)</f>
        <v>0</v>
      </c>
      <c r="X18" s="155">
        <f>SUM(J18:J20,M18:M20,Q18:Q20,T18:T20,W18)</f>
        <v>431.40000000000003</v>
      </c>
      <c r="Y18" s="111">
        <f>Y15+1</f>
        <v>4</v>
      </c>
    </row>
    <row r="19" spans="2:25" ht="12.75">
      <c r="B19" s="58"/>
      <c r="C19" s="59"/>
      <c r="D19" s="90">
        <v>2</v>
      </c>
      <c r="E19" s="90">
        <v>3002</v>
      </c>
      <c r="F19" s="59" t="s">
        <v>119</v>
      </c>
      <c r="G19" s="60" t="s">
        <v>146</v>
      </c>
      <c r="H19" s="137">
        <v>0</v>
      </c>
      <c r="I19" s="136">
        <v>46.24</v>
      </c>
      <c r="J19" s="135">
        <f t="shared" si="0"/>
        <v>73.75999999999999</v>
      </c>
      <c r="K19" s="142">
        <v>0</v>
      </c>
      <c r="L19" s="138">
        <v>46.02</v>
      </c>
      <c r="M19" s="141">
        <f t="shared" si="1"/>
        <v>73.97999999999999</v>
      </c>
      <c r="N19" s="139">
        <v>0</v>
      </c>
      <c r="O19" s="138">
        <v>0</v>
      </c>
      <c r="P19" s="140">
        <v>0</v>
      </c>
      <c r="Q19" s="70">
        <f t="shared" si="2"/>
        <v>0</v>
      </c>
      <c r="R19" s="139">
        <v>0</v>
      </c>
      <c r="S19" s="138">
        <v>0</v>
      </c>
      <c r="T19" s="70">
        <f t="shared" si="3"/>
        <v>0</v>
      </c>
      <c r="U19" s="137"/>
      <c r="V19" s="136"/>
      <c r="W19" s="135"/>
      <c r="X19" s="93"/>
      <c r="Y19" s="71"/>
    </row>
    <row r="20" spans="2:25" ht="12.75">
      <c r="B20" s="112"/>
      <c r="C20" s="113"/>
      <c r="D20" s="114">
        <v>3</v>
      </c>
      <c r="E20" s="114">
        <v>6503</v>
      </c>
      <c r="F20" s="113" t="s">
        <v>61</v>
      </c>
      <c r="G20" s="154" t="s">
        <v>62</v>
      </c>
      <c r="H20" s="149">
        <v>0</v>
      </c>
      <c r="I20" s="148">
        <v>48.69</v>
      </c>
      <c r="J20" s="147">
        <f t="shared" si="0"/>
        <v>71.31</v>
      </c>
      <c r="K20" s="153">
        <v>0</v>
      </c>
      <c r="L20" s="150">
        <v>51.31</v>
      </c>
      <c r="M20" s="103">
        <f t="shared" si="1"/>
        <v>68.69</v>
      </c>
      <c r="N20" s="151">
        <v>0</v>
      </c>
      <c r="O20" s="150">
        <v>0</v>
      </c>
      <c r="P20" s="152">
        <v>0</v>
      </c>
      <c r="Q20" s="130">
        <f t="shared" si="2"/>
        <v>0</v>
      </c>
      <c r="R20" s="151">
        <v>0</v>
      </c>
      <c r="S20" s="150">
        <v>0</v>
      </c>
      <c r="T20" s="130">
        <f t="shared" si="3"/>
        <v>0</v>
      </c>
      <c r="U20" s="149"/>
      <c r="V20" s="148"/>
      <c r="W20" s="147"/>
      <c r="X20" s="146"/>
      <c r="Y20" s="115"/>
    </row>
    <row r="21" spans="2:25" ht="12.75">
      <c r="B21" s="58">
        <v>9013</v>
      </c>
      <c r="C21" s="59" t="s">
        <v>170</v>
      </c>
      <c r="D21" s="90">
        <v>1</v>
      </c>
      <c r="E21" s="90">
        <v>5516</v>
      </c>
      <c r="F21" s="59" t="s">
        <v>101</v>
      </c>
      <c r="G21" s="60" t="s">
        <v>102</v>
      </c>
      <c r="H21" s="137">
        <v>0</v>
      </c>
      <c r="I21" s="136">
        <v>43.83</v>
      </c>
      <c r="J21" s="135">
        <f t="shared" si="0"/>
        <v>76.17</v>
      </c>
      <c r="K21" s="142">
        <v>5</v>
      </c>
      <c r="L21" s="138">
        <v>45.53</v>
      </c>
      <c r="M21" s="145">
        <f t="shared" si="1"/>
        <v>69.47</v>
      </c>
      <c r="N21" s="144">
        <v>0</v>
      </c>
      <c r="O21" s="138">
        <v>0</v>
      </c>
      <c r="P21" s="140">
        <v>0</v>
      </c>
      <c r="Q21" s="143">
        <f t="shared" si="2"/>
        <v>0</v>
      </c>
      <c r="R21" s="139">
        <v>0</v>
      </c>
      <c r="S21" s="138">
        <v>0</v>
      </c>
      <c r="T21" s="143">
        <f t="shared" si="3"/>
        <v>0</v>
      </c>
      <c r="U21" s="137">
        <v>0</v>
      </c>
      <c r="V21" s="136">
        <v>0</v>
      </c>
      <c r="W21" s="135">
        <f>IF(OR(V21="снят",V21="н/я",V21="н/ф",V21="",V21=0),0,360-U21-V21)</f>
        <v>0</v>
      </c>
      <c r="X21" s="93">
        <f>SUM(J21:J23,M21:M23,Q21:Q23,T21:T23,W21)</f>
        <v>382.14</v>
      </c>
      <c r="Y21" s="94">
        <f>Y18+1</f>
        <v>5</v>
      </c>
    </row>
    <row r="22" spans="2:25" ht="12.75">
      <c r="B22" s="58"/>
      <c r="C22" s="59"/>
      <c r="D22" s="90">
        <v>2</v>
      </c>
      <c r="E22" s="90">
        <v>4001</v>
      </c>
      <c r="F22" s="59" t="s">
        <v>137</v>
      </c>
      <c r="G22" s="60" t="s">
        <v>138</v>
      </c>
      <c r="H22" s="137">
        <v>0</v>
      </c>
      <c r="I22" s="136" t="s">
        <v>76</v>
      </c>
      <c r="J22" s="135">
        <f t="shared" si="0"/>
        <v>0</v>
      </c>
      <c r="K22" s="142">
        <v>0</v>
      </c>
      <c r="L22" s="138">
        <v>43.31</v>
      </c>
      <c r="M22" s="141">
        <f t="shared" si="1"/>
        <v>76.69</v>
      </c>
      <c r="N22" s="139">
        <v>0</v>
      </c>
      <c r="O22" s="138">
        <v>0</v>
      </c>
      <c r="P22" s="140">
        <v>0</v>
      </c>
      <c r="Q22" s="70">
        <f t="shared" si="2"/>
        <v>0</v>
      </c>
      <c r="R22" s="139">
        <v>0</v>
      </c>
      <c r="S22" s="138">
        <v>0</v>
      </c>
      <c r="T22" s="70">
        <f t="shared" si="3"/>
        <v>0</v>
      </c>
      <c r="U22" s="137"/>
      <c r="V22" s="136"/>
      <c r="W22" s="135"/>
      <c r="X22" s="93"/>
      <c r="Y22" s="71"/>
    </row>
    <row r="23" spans="2:25" ht="12.75">
      <c r="B23" s="119"/>
      <c r="C23" s="96"/>
      <c r="D23" s="97">
        <v>3</v>
      </c>
      <c r="E23" s="97">
        <v>5504</v>
      </c>
      <c r="F23" s="96" t="s">
        <v>98</v>
      </c>
      <c r="G23" s="120" t="s">
        <v>99</v>
      </c>
      <c r="H23" s="108">
        <v>0</v>
      </c>
      <c r="I23" s="109">
        <v>39.93</v>
      </c>
      <c r="J23" s="110">
        <f t="shared" si="0"/>
        <v>80.07</v>
      </c>
      <c r="K23" s="168">
        <v>0</v>
      </c>
      <c r="L23" s="165">
        <v>40.26</v>
      </c>
      <c r="M23" s="103">
        <f t="shared" si="1"/>
        <v>79.74000000000001</v>
      </c>
      <c r="N23" s="151">
        <v>0</v>
      </c>
      <c r="O23" s="165">
        <v>0</v>
      </c>
      <c r="P23" s="167">
        <v>0</v>
      </c>
      <c r="Q23" s="64">
        <f t="shared" si="2"/>
        <v>0</v>
      </c>
      <c r="R23" s="166">
        <v>0</v>
      </c>
      <c r="S23" s="165">
        <v>0</v>
      </c>
      <c r="T23" s="64">
        <f t="shared" si="3"/>
        <v>0</v>
      </c>
      <c r="U23" s="108"/>
      <c r="V23" s="109"/>
      <c r="W23" s="110"/>
      <c r="X23" s="164"/>
      <c r="Y23" s="84"/>
    </row>
    <row r="24" spans="2:25" ht="12.75">
      <c r="B24" s="163">
        <v>9017</v>
      </c>
      <c r="C24" s="106" t="s">
        <v>172</v>
      </c>
      <c r="D24" s="107">
        <v>1</v>
      </c>
      <c r="E24" s="107">
        <v>5502</v>
      </c>
      <c r="F24" s="106" t="s">
        <v>93</v>
      </c>
      <c r="G24" s="162" t="s">
        <v>97</v>
      </c>
      <c r="H24" s="157">
        <v>0</v>
      </c>
      <c r="I24" s="156">
        <v>39.68</v>
      </c>
      <c r="J24" s="145">
        <f t="shared" si="0"/>
        <v>80.32</v>
      </c>
      <c r="K24" s="161">
        <v>0</v>
      </c>
      <c r="L24" s="159">
        <v>37.05</v>
      </c>
      <c r="M24" s="145">
        <f t="shared" si="1"/>
        <v>82.95</v>
      </c>
      <c r="N24" s="144">
        <v>0</v>
      </c>
      <c r="O24" s="159">
        <v>0</v>
      </c>
      <c r="P24" s="160">
        <v>0</v>
      </c>
      <c r="Q24" s="158">
        <f t="shared" si="2"/>
        <v>0</v>
      </c>
      <c r="R24" s="144">
        <v>0</v>
      </c>
      <c r="S24" s="159">
        <v>0</v>
      </c>
      <c r="T24" s="158">
        <f t="shared" si="3"/>
        <v>0</v>
      </c>
      <c r="U24" s="157">
        <v>0</v>
      </c>
      <c r="V24" s="156">
        <v>0</v>
      </c>
      <c r="W24" s="145">
        <f>IF(OR(V24="снят",V24="н/я",V24="н/ф",V24="",V24=0),0,360-U24-V24)</f>
        <v>0</v>
      </c>
      <c r="X24" s="155">
        <f>SUM(J24:J26,M24:M26,Q24:Q26,T24:T26,W24)</f>
        <v>372.84</v>
      </c>
      <c r="Y24" s="111">
        <f>Y21+1</f>
        <v>6</v>
      </c>
    </row>
    <row r="25" spans="2:25" ht="12.75">
      <c r="B25" s="58"/>
      <c r="C25" s="59"/>
      <c r="D25" s="90">
        <v>2</v>
      </c>
      <c r="E25" s="90">
        <v>3001</v>
      </c>
      <c r="F25" s="59" t="s">
        <v>159</v>
      </c>
      <c r="G25" s="60" t="s">
        <v>160</v>
      </c>
      <c r="H25" s="137">
        <v>5</v>
      </c>
      <c r="I25" s="136">
        <v>53.87</v>
      </c>
      <c r="J25" s="135">
        <f t="shared" si="0"/>
        <v>61.13</v>
      </c>
      <c r="K25" s="142">
        <v>0</v>
      </c>
      <c r="L25" s="138">
        <v>48.88</v>
      </c>
      <c r="M25" s="141">
        <f t="shared" si="1"/>
        <v>71.12</v>
      </c>
      <c r="N25" s="139">
        <v>0</v>
      </c>
      <c r="O25" s="138">
        <v>0</v>
      </c>
      <c r="P25" s="140">
        <v>0</v>
      </c>
      <c r="Q25" s="70">
        <f t="shared" si="2"/>
        <v>0</v>
      </c>
      <c r="R25" s="139">
        <v>0</v>
      </c>
      <c r="S25" s="138">
        <v>0</v>
      </c>
      <c r="T25" s="70">
        <f t="shared" si="3"/>
        <v>0</v>
      </c>
      <c r="U25" s="137"/>
      <c r="V25" s="136"/>
      <c r="W25" s="135"/>
      <c r="X25" s="93"/>
      <c r="Y25" s="71"/>
    </row>
    <row r="26" spans="2:25" ht="12.75">
      <c r="B26" s="112"/>
      <c r="C26" s="113"/>
      <c r="D26" s="114">
        <v>3</v>
      </c>
      <c r="E26" s="114">
        <v>5517</v>
      </c>
      <c r="F26" s="113" t="s">
        <v>124</v>
      </c>
      <c r="G26" s="154" t="s">
        <v>125</v>
      </c>
      <c r="H26" s="149">
        <v>0</v>
      </c>
      <c r="I26" s="148" t="s">
        <v>76</v>
      </c>
      <c r="J26" s="147">
        <f t="shared" si="0"/>
        <v>0</v>
      </c>
      <c r="K26" s="153">
        <v>5</v>
      </c>
      <c r="L26" s="150">
        <v>37.68</v>
      </c>
      <c r="M26" s="103">
        <f t="shared" si="1"/>
        <v>77.32</v>
      </c>
      <c r="N26" s="151">
        <v>0</v>
      </c>
      <c r="O26" s="150">
        <v>0</v>
      </c>
      <c r="P26" s="152">
        <v>0</v>
      </c>
      <c r="Q26" s="130">
        <f t="shared" si="2"/>
        <v>0</v>
      </c>
      <c r="R26" s="151">
        <v>0</v>
      </c>
      <c r="S26" s="150">
        <v>0</v>
      </c>
      <c r="T26" s="130">
        <f t="shared" si="3"/>
        <v>0</v>
      </c>
      <c r="U26" s="149"/>
      <c r="V26" s="148"/>
      <c r="W26" s="147"/>
      <c r="X26" s="146"/>
      <c r="Y26" s="115"/>
    </row>
    <row r="27" spans="2:25" ht="12.75">
      <c r="B27" s="58">
        <v>9003</v>
      </c>
      <c r="C27" s="59" t="s">
        <v>174</v>
      </c>
      <c r="D27" s="90">
        <v>1</v>
      </c>
      <c r="E27" s="90">
        <v>5507</v>
      </c>
      <c r="F27" s="59" t="s">
        <v>106</v>
      </c>
      <c r="G27" s="60" t="s">
        <v>107</v>
      </c>
      <c r="H27" s="137">
        <v>10</v>
      </c>
      <c r="I27" s="136">
        <v>44.47</v>
      </c>
      <c r="J27" s="135">
        <f t="shared" si="0"/>
        <v>65.53</v>
      </c>
      <c r="K27" s="142">
        <v>5</v>
      </c>
      <c r="L27" s="138">
        <v>53.88</v>
      </c>
      <c r="M27" s="145">
        <f t="shared" si="1"/>
        <v>61.12</v>
      </c>
      <c r="N27" s="144">
        <v>0</v>
      </c>
      <c r="O27" s="138">
        <v>0</v>
      </c>
      <c r="P27" s="140">
        <v>0</v>
      </c>
      <c r="Q27" s="143">
        <f t="shared" si="2"/>
        <v>0</v>
      </c>
      <c r="R27" s="139">
        <v>0</v>
      </c>
      <c r="S27" s="138">
        <v>0</v>
      </c>
      <c r="T27" s="143">
        <f t="shared" si="3"/>
        <v>0</v>
      </c>
      <c r="U27" s="137">
        <v>0</v>
      </c>
      <c r="V27" s="136">
        <v>0</v>
      </c>
      <c r="W27" s="135">
        <f>IF(OR(V27="снят",V27="н/я",V27="н/ф",V27="",V27=0),0,360-U27-V27)</f>
        <v>0</v>
      </c>
      <c r="X27" s="93">
        <f>SUM(J27:J29,M27:M29,Q27:Q29,T27:T29,W27)</f>
        <v>359.04999999999995</v>
      </c>
      <c r="Y27" s="94">
        <f>Y24+1</f>
        <v>7</v>
      </c>
    </row>
    <row r="28" spans="2:25" ht="12.75">
      <c r="B28" s="58"/>
      <c r="C28" s="59"/>
      <c r="D28" s="90">
        <v>2</v>
      </c>
      <c r="E28" s="90">
        <v>3003</v>
      </c>
      <c r="F28" s="59" t="s">
        <v>71</v>
      </c>
      <c r="G28" s="60" t="s">
        <v>165</v>
      </c>
      <c r="H28" s="137">
        <v>0</v>
      </c>
      <c r="I28" s="136" t="s">
        <v>76</v>
      </c>
      <c r="J28" s="135">
        <f t="shared" si="0"/>
        <v>0</v>
      </c>
      <c r="K28" s="142">
        <v>0</v>
      </c>
      <c r="L28" s="138">
        <v>46.72</v>
      </c>
      <c r="M28" s="141">
        <f t="shared" si="1"/>
        <v>73.28</v>
      </c>
      <c r="N28" s="139">
        <v>0</v>
      </c>
      <c r="O28" s="138">
        <v>0</v>
      </c>
      <c r="P28" s="140">
        <v>0</v>
      </c>
      <c r="Q28" s="70">
        <f t="shared" si="2"/>
        <v>0</v>
      </c>
      <c r="R28" s="139">
        <v>0</v>
      </c>
      <c r="S28" s="138">
        <v>0</v>
      </c>
      <c r="T28" s="70">
        <f t="shared" si="3"/>
        <v>0</v>
      </c>
      <c r="U28" s="137"/>
      <c r="V28" s="136"/>
      <c r="W28" s="135"/>
      <c r="X28" s="93"/>
      <c r="Y28" s="71"/>
    </row>
    <row r="29" spans="2:25" ht="12.75">
      <c r="B29" s="119"/>
      <c r="C29" s="96"/>
      <c r="D29" s="97">
        <v>3</v>
      </c>
      <c r="E29" s="97">
        <v>5512</v>
      </c>
      <c r="F29" s="96" t="s">
        <v>59</v>
      </c>
      <c r="G29" s="120" t="s">
        <v>104</v>
      </c>
      <c r="H29" s="108">
        <v>5</v>
      </c>
      <c r="I29" s="109">
        <v>38.53</v>
      </c>
      <c r="J29" s="110">
        <f t="shared" si="0"/>
        <v>76.47</v>
      </c>
      <c r="K29" s="168">
        <v>0</v>
      </c>
      <c r="L29" s="165">
        <v>37.35</v>
      </c>
      <c r="M29" s="103">
        <f t="shared" si="1"/>
        <v>82.65</v>
      </c>
      <c r="N29" s="151">
        <v>0</v>
      </c>
      <c r="O29" s="165">
        <v>0</v>
      </c>
      <c r="P29" s="167">
        <v>0</v>
      </c>
      <c r="Q29" s="64">
        <f t="shared" si="2"/>
        <v>0</v>
      </c>
      <c r="R29" s="166">
        <v>0</v>
      </c>
      <c r="S29" s="165">
        <v>0</v>
      </c>
      <c r="T29" s="64">
        <f t="shared" si="3"/>
        <v>0</v>
      </c>
      <c r="U29" s="108"/>
      <c r="V29" s="109"/>
      <c r="W29" s="110"/>
      <c r="X29" s="164"/>
      <c r="Y29" s="84"/>
    </row>
    <row r="30" spans="2:25" ht="12.75">
      <c r="B30" s="163">
        <v>9008</v>
      </c>
      <c r="C30" s="106" t="s">
        <v>177</v>
      </c>
      <c r="D30" s="107">
        <v>1</v>
      </c>
      <c r="E30" s="107">
        <v>6510</v>
      </c>
      <c r="F30" s="106" t="s">
        <v>71</v>
      </c>
      <c r="G30" s="162" t="s">
        <v>72</v>
      </c>
      <c r="H30" s="157">
        <v>20</v>
      </c>
      <c r="I30" s="156">
        <v>49.12</v>
      </c>
      <c r="J30" s="145">
        <f t="shared" si="0"/>
        <v>50.88</v>
      </c>
      <c r="K30" s="161">
        <v>0</v>
      </c>
      <c r="L30" s="159" t="s">
        <v>76</v>
      </c>
      <c r="M30" s="145">
        <f t="shared" si="1"/>
        <v>0</v>
      </c>
      <c r="N30" s="144">
        <v>0</v>
      </c>
      <c r="O30" s="159">
        <v>0</v>
      </c>
      <c r="P30" s="160">
        <v>0</v>
      </c>
      <c r="Q30" s="158">
        <f t="shared" si="2"/>
        <v>0</v>
      </c>
      <c r="R30" s="144">
        <v>0</v>
      </c>
      <c r="S30" s="159">
        <v>0</v>
      </c>
      <c r="T30" s="158">
        <f t="shared" si="3"/>
        <v>0</v>
      </c>
      <c r="U30" s="157">
        <v>0</v>
      </c>
      <c r="V30" s="156">
        <v>0</v>
      </c>
      <c r="W30" s="145">
        <f>IF(OR(V30="снят",V30="н/я",V30="н/ф",V30="",V30=0),0,360-U30-V30)</f>
        <v>0</v>
      </c>
      <c r="X30" s="155">
        <f>SUM(J30:J32,M30:M32,Q30:Q32,T30:T32,W30)</f>
        <v>328.34</v>
      </c>
      <c r="Y30" s="111">
        <f>Y27+1</f>
        <v>8</v>
      </c>
    </row>
    <row r="31" spans="2:25" ht="12.75">
      <c r="B31" s="58"/>
      <c r="C31" s="59"/>
      <c r="D31" s="90">
        <v>2</v>
      </c>
      <c r="E31" s="90">
        <v>3005</v>
      </c>
      <c r="F31" s="59" t="s">
        <v>147</v>
      </c>
      <c r="G31" s="60" t="s">
        <v>148</v>
      </c>
      <c r="H31" s="137">
        <v>0</v>
      </c>
      <c r="I31" s="136">
        <v>47.95</v>
      </c>
      <c r="J31" s="135">
        <f t="shared" si="0"/>
        <v>72.05</v>
      </c>
      <c r="K31" s="142">
        <v>0</v>
      </c>
      <c r="L31" s="138">
        <v>47.15</v>
      </c>
      <c r="M31" s="141">
        <f t="shared" si="1"/>
        <v>72.85</v>
      </c>
      <c r="N31" s="139">
        <v>0</v>
      </c>
      <c r="O31" s="138">
        <v>0</v>
      </c>
      <c r="P31" s="140">
        <v>0</v>
      </c>
      <c r="Q31" s="70">
        <f t="shared" si="2"/>
        <v>0</v>
      </c>
      <c r="R31" s="139">
        <v>0</v>
      </c>
      <c r="S31" s="138">
        <v>0</v>
      </c>
      <c r="T31" s="70">
        <f t="shared" si="3"/>
        <v>0</v>
      </c>
      <c r="U31" s="137"/>
      <c r="V31" s="136"/>
      <c r="W31" s="135"/>
      <c r="X31" s="93"/>
      <c r="Y31" s="71"/>
    </row>
    <row r="32" spans="2:25" ht="12.75">
      <c r="B32" s="112"/>
      <c r="C32" s="113"/>
      <c r="D32" s="114">
        <v>3</v>
      </c>
      <c r="E32" s="114">
        <v>6514</v>
      </c>
      <c r="F32" s="113" t="s">
        <v>61</v>
      </c>
      <c r="G32" s="154" t="s">
        <v>67</v>
      </c>
      <c r="H32" s="149">
        <v>0</v>
      </c>
      <c r="I32" s="148">
        <v>53.38</v>
      </c>
      <c r="J32" s="147">
        <f t="shared" si="0"/>
        <v>66.62</v>
      </c>
      <c r="K32" s="153">
        <v>0</v>
      </c>
      <c r="L32" s="150">
        <v>54.06</v>
      </c>
      <c r="M32" s="103">
        <f t="shared" si="1"/>
        <v>65.94</v>
      </c>
      <c r="N32" s="151">
        <v>0</v>
      </c>
      <c r="O32" s="150">
        <v>0</v>
      </c>
      <c r="P32" s="152">
        <v>0</v>
      </c>
      <c r="Q32" s="130">
        <f t="shared" si="2"/>
        <v>0</v>
      </c>
      <c r="R32" s="151">
        <v>0</v>
      </c>
      <c r="S32" s="150">
        <v>0</v>
      </c>
      <c r="T32" s="130">
        <f t="shared" si="3"/>
        <v>0</v>
      </c>
      <c r="U32" s="149"/>
      <c r="V32" s="148"/>
      <c r="W32" s="147"/>
      <c r="X32" s="146"/>
      <c r="Y32" s="115"/>
    </row>
    <row r="33" spans="2:25" ht="12.75">
      <c r="B33" s="58">
        <v>9019</v>
      </c>
      <c r="C33" s="59" t="s">
        <v>202</v>
      </c>
      <c r="D33" s="90">
        <v>1</v>
      </c>
      <c r="E33" s="90">
        <v>4009</v>
      </c>
      <c r="F33" s="59" t="s">
        <v>143</v>
      </c>
      <c r="G33" s="60" t="s">
        <v>144</v>
      </c>
      <c r="H33" s="137">
        <v>0</v>
      </c>
      <c r="I33" s="136" t="s">
        <v>76</v>
      </c>
      <c r="J33" s="135">
        <f t="shared" si="0"/>
        <v>0</v>
      </c>
      <c r="K33" s="142">
        <v>0</v>
      </c>
      <c r="L33" s="138" t="s">
        <v>76</v>
      </c>
      <c r="M33" s="145">
        <f t="shared" si="1"/>
        <v>0</v>
      </c>
      <c r="N33" s="144">
        <v>0</v>
      </c>
      <c r="O33" s="138">
        <v>0</v>
      </c>
      <c r="P33" s="140">
        <v>0</v>
      </c>
      <c r="Q33" s="143">
        <f t="shared" si="2"/>
        <v>0</v>
      </c>
      <c r="R33" s="139">
        <v>0</v>
      </c>
      <c r="S33" s="138">
        <v>0</v>
      </c>
      <c r="T33" s="143">
        <f t="shared" si="3"/>
        <v>0</v>
      </c>
      <c r="U33" s="137">
        <v>0</v>
      </c>
      <c r="V33" s="136">
        <v>0</v>
      </c>
      <c r="W33" s="135">
        <f>IF(OR(V33="снят",V33="н/я",V33="н/ф",V33="",V33=0),0,360-U33-V33)</f>
        <v>0</v>
      </c>
      <c r="X33" s="93">
        <f>SUM(J33:J35,M33:M35,Q33:Q35,T33:T35,W33)</f>
        <v>300.15999999999997</v>
      </c>
      <c r="Y33" s="94">
        <f>Y30+1</f>
        <v>9</v>
      </c>
    </row>
    <row r="34" spans="2:25" ht="12.75">
      <c r="B34" s="58"/>
      <c r="C34" s="59"/>
      <c r="D34" s="90">
        <v>2</v>
      </c>
      <c r="E34" s="90">
        <v>5520</v>
      </c>
      <c r="F34" s="59" t="s">
        <v>93</v>
      </c>
      <c r="G34" s="60" t="s">
        <v>94</v>
      </c>
      <c r="H34" s="137">
        <v>0</v>
      </c>
      <c r="I34" s="136">
        <v>37.77</v>
      </c>
      <c r="J34" s="135">
        <f t="shared" si="0"/>
        <v>82.22999999999999</v>
      </c>
      <c r="K34" s="142">
        <v>0</v>
      </c>
      <c r="L34" s="138">
        <v>37.66</v>
      </c>
      <c r="M34" s="141">
        <f t="shared" si="1"/>
        <v>82.34</v>
      </c>
      <c r="N34" s="139">
        <v>0</v>
      </c>
      <c r="O34" s="138">
        <v>0</v>
      </c>
      <c r="P34" s="140">
        <v>0</v>
      </c>
      <c r="Q34" s="70">
        <f t="shared" si="2"/>
        <v>0</v>
      </c>
      <c r="R34" s="139">
        <v>0</v>
      </c>
      <c r="S34" s="138">
        <v>0</v>
      </c>
      <c r="T34" s="70">
        <f t="shared" si="3"/>
        <v>0</v>
      </c>
      <c r="U34" s="137"/>
      <c r="V34" s="136"/>
      <c r="W34" s="135"/>
      <c r="X34" s="93"/>
      <c r="Y34" s="71"/>
    </row>
    <row r="35" spans="2:25" ht="12.75">
      <c r="B35" s="119"/>
      <c r="C35" s="96"/>
      <c r="D35" s="97">
        <v>3</v>
      </c>
      <c r="E35" s="97">
        <v>4008</v>
      </c>
      <c r="F35" s="96" t="s">
        <v>135</v>
      </c>
      <c r="G35" s="120" t="s">
        <v>136</v>
      </c>
      <c r="H35" s="108">
        <v>15</v>
      </c>
      <c r="I35" s="109">
        <v>48.19</v>
      </c>
      <c r="J35" s="110">
        <f t="shared" si="0"/>
        <v>56.81</v>
      </c>
      <c r="K35" s="168">
        <v>0</v>
      </c>
      <c r="L35" s="165">
        <v>41.22</v>
      </c>
      <c r="M35" s="103">
        <f t="shared" si="1"/>
        <v>78.78</v>
      </c>
      <c r="N35" s="151">
        <v>0</v>
      </c>
      <c r="O35" s="165">
        <v>0</v>
      </c>
      <c r="P35" s="167">
        <v>0</v>
      </c>
      <c r="Q35" s="64">
        <f t="shared" si="2"/>
        <v>0</v>
      </c>
      <c r="R35" s="166">
        <v>0</v>
      </c>
      <c r="S35" s="165">
        <v>0</v>
      </c>
      <c r="T35" s="64">
        <f t="shared" si="3"/>
        <v>0</v>
      </c>
      <c r="U35" s="108"/>
      <c r="V35" s="109"/>
      <c r="W35" s="110"/>
      <c r="X35" s="164"/>
      <c r="Y35" s="84"/>
    </row>
    <row r="36" spans="2:25" ht="12.75">
      <c r="B36" s="163">
        <v>9010</v>
      </c>
      <c r="C36" s="106" t="s">
        <v>201</v>
      </c>
      <c r="D36" s="107">
        <v>1</v>
      </c>
      <c r="E36" s="107">
        <v>5506</v>
      </c>
      <c r="F36" s="106" t="s">
        <v>117</v>
      </c>
      <c r="G36" s="162" t="s">
        <v>118</v>
      </c>
      <c r="H36" s="157">
        <v>0</v>
      </c>
      <c r="I36" s="156" t="s">
        <v>76</v>
      </c>
      <c r="J36" s="145">
        <f t="shared" si="0"/>
        <v>0</v>
      </c>
      <c r="K36" s="161">
        <v>20</v>
      </c>
      <c r="L36" s="159">
        <v>46.37</v>
      </c>
      <c r="M36" s="145">
        <f t="shared" si="1"/>
        <v>53.63</v>
      </c>
      <c r="N36" s="144">
        <v>0</v>
      </c>
      <c r="O36" s="159">
        <v>0</v>
      </c>
      <c r="P36" s="160">
        <v>0</v>
      </c>
      <c r="Q36" s="158">
        <f t="shared" si="2"/>
        <v>0</v>
      </c>
      <c r="R36" s="144">
        <v>0</v>
      </c>
      <c r="S36" s="159">
        <v>0</v>
      </c>
      <c r="T36" s="158">
        <f t="shared" si="3"/>
        <v>0</v>
      </c>
      <c r="U36" s="157">
        <v>0</v>
      </c>
      <c r="V36" s="156">
        <v>0</v>
      </c>
      <c r="W36" s="145">
        <f>IF(OR(V36="снят",V36="н/я",V36="н/ф",V36="",V36=0),0,360-U36-V36)</f>
        <v>0</v>
      </c>
      <c r="X36" s="155">
        <f>SUM(J36:J38,M36:M38,Q36:Q38,T36:T38,W36)</f>
        <v>289.66999999999996</v>
      </c>
      <c r="Y36" s="111">
        <f>Y33+1</f>
        <v>10</v>
      </c>
    </row>
    <row r="37" spans="2:25" ht="12.75">
      <c r="B37" s="58"/>
      <c r="C37" s="59"/>
      <c r="D37" s="90">
        <v>2</v>
      </c>
      <c r="E37" s="90">
        <v>3008</v>
      </c>
      <c r="F37" s="59" t="s">
        <v>153</v>
      </c>
      <c r="G37" s="60" t="s">
        <v>154</v>
      </c>
      <c r="H37" s="137">
        <v>0</v>
      </c>
      <c r="I37" s="136">
        <v>55.99</v>
      </c>
      <c r="J37" s="135">
        <f t="shared" si="0"/>
        <v>64.00999999999999</v>
      </c>
      <c r="K37" s="142">
        <v>5</v>
      </c>
      <c r="L37" s="138">
        <v>59.77</v>
      </c>
      <c r="M37" s="141">
        <f t="shared" si="1"/>
        <v>55.23</v>
      </c>
      <c r="N37" s="139">
        <v>0</v>
      </c>
      <c r="O37" s="138">
        <v>0</v>
      </c>
      <c r="P37" s="140">
        <v>0</v>
      </c>
      <c r="Q37" s="70">
        <f t="shared" si="2"/>
        <v>0</v>
      </c>
      <c r="R37" s="139">
        <v>0</v>
      </c>
      <c r="S37" s="138">
        <v>0</v>
      </c>
      <c r="T37" s="70">
        <f t="shared" si="3"/>
        <v>0</v>
      </c>
      <c r="U37" s="137"/>
      <c r="V37" s="136"/>
      <c r="W37" s="135"/>
      <c r="X37" s="93"/>
      <c r="Y37" s="71"/>
    </row>
    <row r="38" spans="2:25" ht="12.75">
      <c r="B38" s="112"/>
      <c r="C38" s="113"/>
      <c r="D38" s="114">
        <v>3</v>
      </c>
      <c r="E38" s="114">
        <v>5513</v>
      </c>
      <c r="F38" s="113" t="s">
        <v>110</v>
      </c>
      <c r="G38" s="154" t="s">
        <v>111</v>
      </c>
      <c r="H38" s="149">
        <v>10</v>
      </c>
      <c r="I38" s="148">
        <v>56.27</v>
      </c>
      <c r="J38" s="147">
        <f t="shared" si="0"/>
        <v>53.73</v>
      </c>
      <c r="K38" s="153">
        <v>10</v>
      </c>
      <c r="L38" s="150">
        <v>46.93</v>
      </c>
      <c r="M38" s="103">
        <f t="shared" si="1"/>
        <v>63.07</v>
      </c>
      <c r="N38" s="151">
        <v>0</v>
      </c>
      <c r="O38" s="150">
        <v>0</v>
      </c>
      <c r="P38" s="152">
        <v>0</v>
      </c>
      <c r="Q38" s="130">
        <f t="shared" si="2"/>
        <v>0</v>
      </c>
      <c r="R38" s="151">
        <v>0</v>
      </c>
      <c r="S38" s="150">
        <v>0</v>
      </c>
      <c r="T38" s="130">
        <f t="shared" si="3"/>
        <v>0</v>
      </c>
      <c r="U38" s="149"/>
      <c r="V38" s="148"/>
      <c r="W38" s="147"/>
      <c r="X38" s="146"/>
      <c r="Y38" s="115"/>
    </row>
    <row r="39" spans="2:25" ht="12.75">
      <c r="B39" s="58">
        <v>9015</v>
      </c>
      <c r="C39" s="59" t="s">
        <v>200</v>
      </c>
      <c r="D39" s="90">
        <v>1</v>
      </c>
      <c r="E39" s="90">
        <v>5521</v>
      </c>
      <c r="F39" s="59" t="s">
        <v>95</v>
      </c>
      <c r="G39" s="60" t="s">
        <v>96</v>
      </c>
      <c r="H39" s="137">
        <v>0</v>
      </c>
      <c r="I39" s="136">
        <v>38.18</v>
      </c>
      <c r="J39" s="135">
        <f t="shared" si="0"/>
        <v>81.82</v>
      </c>
      <c r="K39" s="142">
        <v>5</v>
      </c>
      <c r="L39" s="138">
        <v>41.49</v>
      </c>
      <c r="M39" s="145">
        <f t="shared" si="1"/>
        <v>73.50999999999999</v>
      </c>
      <c r="N39" s="144">
        <v>0</v>
      </c>
      <c r="O39" s="138">
        <v>0</v>
      </c>
      <c r="P39" s="140">
        <v>0</v>
      </c>
      <c r="Q39" s="143">
        <f t="shared" si="2"/>
        <v>0</v>
      </c>
      <c r="R39" s="139">
        <v>0</v>
      </c>
      <c r="S39" s="138">
        <v>0</v>
      </c>
      <c r="T39" s="143">
        <f t="shared" si="3"/>
        <v>0</v>
      </c>
      <c r="U39" s="137">
        <v>0</v>
      </c>
      <c r="V39" s="136">
        <v>0</v>
      </c>
      <c r="W39" s="135">
        <f>IF(OR(V39="снят",V39="н/я",V39="н/ф",V39="",V39=0),0,360-U39-V39)</f>
        <v>0</v>
      </c>
      <c r="X39" s="93">
        <f>SUM(J39:J41,M39:M41,Q39:Q41,T39:T41,W39)</f>
        <v>264.90999999999997</v>
      </c>
      <c r="Y39" s="94">
        <f>Y36+1</f>
        <v>11</v>
      </c>
    </row>
    <row r="40" spans="2:25" ht="12.75">
      <c r="B40" s="58"/>
      <c r="C40" s="59"/>
      <c r="D40" s="90">
        <v>2</v>
      </c>
      <c r="E40" s="90">
        <v>3011</v>
      </c>
      <c r="F40" s="59" t="s">
        <v>108</v>
      </c>
      <c r="G40" s="60" t="s">
        <v>164</v>
      </c>
      <c r="H40" s="137">
        <v>5</v>
      </c>
      <c r="I40" s="136">
        <v>65.2</v>
      </c>
      <c r="J40" s="135">
        <f t="shared" si="0"/>
        <v>49.8</v>
      </c>
      <c r="K40" s="142">
        <v>10</v>
      </c>
      <c r="L40" s="138">
        <v>50.22</v>
      </c>
      <c r="M40" s="141">
        <f t="shared" si="1"/>
        <v>59.78</v>
      </c>
      <c r="N40" s="139">
        <v>0</v>
      </c>
      <c r="O40" s="138">
        <v>0</v>
      </c>
      <c r="P40" s="140">
        <v>0</v>
      </c>
      <c r="Q40" s="70">
        <f t="shared" si="2"/>
        <v>0</v>
      </c>
      <c r="R40" s="139">
        <v>0</v>
      </c>
      <c r="S40" s="138">
        <v>0</v>
      </c>
      <c r="T40" s="70">
        <f t="shared" si="3"/>
        <v>0</v>
      </c>
      <c r="U40" s="137"/>
      <c r="V40" s="136"/>
      <c r="W40" s="135"/>
      <c r="X40" s="93"/>
      <c r="Y40" s="71"/>
    </row>
    <row r="41" spans="2:25" ht="12.75">
      <c r="B41" s="119"/>
      <c r="C41" s="96"/>
      <c r="D41" s="97">
        <v>3</v>
      </c>
      <c r="E41" s="97">
        <v>5501</v>
      </c>
      <c r="F41" s="96" t="s">
        <v>112</v>
      </c>
      <c r="G41" s="120" t="s">
        <v>113</v>
      </c>
      <c r="H41" s="108">
        <v>0</v>
      </c>
      <c r="I41" s="109" t="s">
        <v>76</v>
      </c>
      <c r="J41" s="110">
        <f aca="true" t="shared" si="4" ref="J41:J68">IF(OR(I41="снят",I41="н/я",I41="н/ф",I41="",I41=0),0,120-H41-I41)</f>
        <v>0</v>
      </c>
      <c r="K41" s="168">
        <v>0</v>
      </c>
      <c r="L41" s="165" t="s">
        <v>76</v>
      </c>
      <c r="M41" s="103">
        <f aca="true" t="shared" si="5" ref="M41:M68">IF(OR(L41="снят",L41="н/я",L41="н/ф",L41="",L41=0),0,120-K41-L41)</f>
        <v>0</v>
      </c>
      <c r="N41" s="151">
        <v>0</v>
      </c>
      <c r="O41" s="165">
        <v>0</v>
      </c>
      <c r="P41" s="167">
        <v>0</v>
      </c>
      <c r="Q41" s="64">
        <f aca="true" t="shared" si="6" ref="Q41:Q68">IF(OR(N41="снят",N41="н/я",N41="н/ф",N41=""),0,O41+P41)</f>
        <v>0</v>
      </c>
      <c r="R41" s="166">
        <v>0</v>
      </c>
      <c r="S41" s="165">
        <v>0</v>
      </c>
      <c r="T41" s="64">
        <f aca="true" t="shared" si="7" ref="T41:T68">IF(OR(R41="снят",R41="н/я",R41="н/ф",R41=""),0,S41)</f>
        <v>0</v>
      </c>
      <c r="U41" s="108"/>
      <c r="V41" s="109"/>
      <c r="W41" s="110"/>
      <c r="X41" s="164"/>
      <c r="Y41" s="84"/>
    </row>
    <row r="42" spans="2:25" ht="12.75">
      <c r="B42" s="163">
        <v>9004</v>
      </c>
      <c r="C42" s="106" t="s">
        <v>199</v>
      </c>
      <c r="D42" s="107">
        <v>1</v>
      </c>
      <c r="E42" s="107">
        <v>6506</v>
      </c>
      <c r="F42" s="106" t="s">
        <v>69</v>
      </c>
      <c r="G42" s="162" t="s">
        <v>70</v>
      </c>
      <c r="H42" s="157">
        <v>15</v>
      </c>
      <c r="I42" s="156">
        <v>47.79</v>
      </c>
      <c r="J42" s="145">
        <f t="shared" si="4"/>
        <v>57.21</v>
      </c>
      <c r="K42" s="161">
        <v>0</v>
      </c>
      <c r="L42" s="159">
        <v>40.04</v>
      </c>
      <c r="M42" s="145">
        <f t="shared" si="5"/>
        <v>79.96000000000001</v>
      </c>
      <c r="N42" s="144">
        <v>0</v>
      </c>
      <c r="O42" s="159">
        <v>0</v>
      </c>
      <c r="P42" s="160">
        <v>0</v>
      </c>
      <c r="Q42" s="158">
        <f t="shared" si="6"/>
        <v>0</v>
      </c>
      <c r="R42" s="144">
        <v>0</v>
      </c>
      <c r="S42" s="159">
        <v>0</v>
      </c>
      <c r="T42" s="158">
        <f t="shared" si="7"/>
        <v>0</v>
      </c>
      <c r="U42" s="157">
        <v>0</v>
      </c>
      <c r="V42" s="156">
        <v>0</v>
      </c>
      <c r="W42" s="145">
        <f>IF(OR(V42="снят",V42="н/я",V42="н/ф",V42="",V42=0),0,360-U42-V42)</f>
        <v>0</v>
      </c>
      <c r="X42" s="155">
        <f>SUM(J42:J44,M42:M44,Q42:Q44,T42:T44,W42)</f>
        <v>281.39</v>
      </c>
      <c r="Y42" s="111">
        <f>Y39+1</f>
        <v>12</v>
      </c>
    </row>
    <row r="43" spans="2:25" ht="12.75">
      <c r="B43" s="58"/>
      <c r="C43" s="59"/>
      <c r="D43" s="90">
        <v>2</v>
      </c>
      <c r="E43" s="90">
        <v>4003</v>
      </c>
      <c r="F43" s="59" t="s">
        <v>73</v>
      </c>
      <c r="G43" s="60" t="s">
        <v>141</v>
      </c>
      <c r="H43" s="137">
        <v>0</v>
      </c>
      <c r="I43" s="136" t="s">
        <v>76</v>
      </c>
      <c r="J43" s="135">
        <f t="shared" si="4"/>
        <v>0</v>
      </c>
      <c r="K43" s="142">
        <v>0</v>
      </c>
      <c r="L43" s="138">
        <v>47.53</v>
      </c>
      <c r="M43" s="141">
        <f t="shared" si="5"/>
        <v>72.47</v>
      </c>
      <c r="N43" s="139">
        <v>0</v>
      </c>
      <c r="O43" s="138">
        <v>0</v>
      </c>
      <c r="P43" s="140">
        <v>0</v>
      </c>
      <c r="Q43" s="70">
        <f t="shared" si="6"/>
        <v>0</v>
      </c>
      <c r="R43" s="139">
        <v>0</v>
      </c>
      <c r="S43" s="138">
        <v>0</v>
      </c>
      <c r="T43" s="70">
        <f t="shared" si="7"/>
        <v>0</v>
      </c>
      <c r="U43" s="137"/>
      <c r="V43" s="136"/>
      <c r="W43" s="135"/>
      <c r="X43" s="93"/>
      <c r="Y43" s="71"/>
    </row>
    <row r="44" spans="2:25" ht="12.75">
      <c r="B44" s="112"/>
      <c r="C44" s="113"/>
      <c r="D44" s="114">
        <v>3</v>
      </c>
      <c r="E44" s="114">
        <v>6507</v>
      </c>
      <c r="F44" s="113" t="s">
        <v>79</v>
      </c>
      <c r="G44" s="154" t="s">
        <v>80</v>
      </c>
      <c r="H44" s="149">
        <v>0</v>
      </c>
      <c r="I44" s="148" t="s">
        <v>76</v>
      </c>
      <c r="J44" s="147">
        <f t="shared" si="4"/>
        <v>0</v>
      </c>
      <c r="K44" s="153">
        <v>5</v>
      </c>
      <c r="L44" s="150">
        <v>43.25</v>
      </c>
      <c r="M44" s="103">
        <f t="shared" si="5"/>
        <v>71.75</v>
      </c>
      <c r="N44" s="151">
        <v>0</v>
      </c>
      <c r="O44" s="150">
        <v>0</v>
      </c>
      <c r="P44" s="152">
        <v>0</v>
      </c>
      <c r="Q44" s="130">
        <f t="shared" si="6"/>
        <v>0</v>
      </c>
      <c r="R44" s="151">
        <v>0</v>
      </c>
      <c r="S44" s="150">
        <v>0</v>
      </c>
      <c r="T44" s="130">
        <f t="shared" si="7"/>
        <v>0</v>
      </c>
      <c r="U44" s="149"/>
      <c r="V44" s="148"/>
      <c r="W44" s="147"/>
      <c r="X44" s="146"/>
      <c r="Y44" s="115"/>
    </row>
    <row r="45" spans="2:25" ht="12.75">
      <c r="B45" s="58">
        <v>9018</v>
      </c>
      <c r="C45" s="59" t="s">
        <v>198</v>
      </c>
      <c r="D45" s="90">
        <v>1</v>
      </c>
      <c r="E45" s="90">
        <v>5518</v>
      </c>
      <c r="F45" s="59" t="s">
        <v>126</v>
      </c>
      <c r="G45" s="60" t="s">
        <v>127</v>
      </c>
      <c r="H45" s="137">
        <v>0</v>
      </c>
      <c r="I45" s="136" t="s">
        <v>76</v>
      </c>
      <c r="J45" s="135">
        <f t="shared" si="4"/>
        <v>0</v>
      </c>
      <c r="K45" s="142">
        <v>0</v>
      </c>
      <c r="L45" s="138" t="s">
        <v>76</v>
      </c>
      <c r="M45" s="145">
        <f t="shared" si="5"/>
        <v>0</v>
      </c>
      <c r="N45" s="144">
        <v>0</v>
      </c>
      <c r="O45" s="138">
        <v>0</v>
      </c>
      <c r="P45" s="140">
        <v>0</v>
      </c>
      <c r="Q45" s="143">
        <f t="shared" si="6"/>
        <v>0</v>
      </c>
      <c r="R45" s="139">
        <v>0</v>
      </c>
      <c r="S45" s="138">
        <v>0</v>
      </c>
      <c r="T45" s="143">
        <f t="shared" si="7"/>
        <v>0</v>
      </c>
      <c r="U45" s="137">
        <v>0</v>
      </c>
      <c r="V45" s="136">
        <v>0</v>
      </c>
      <c r="W45" s="135">
        <f>IF(OR(V45="снят",V45="н/я",V45="н/ф",V45="",V45=0),0,360-U45-V45)</f>
        <v>0</v>
      </c>
      <c r="X45" s="93">
        <f>SUM(J45:J47,M45:M47,Q45:Q47,T45:T47,W45)</f>
        <v>258.33</v>
      </c>
      <c r="Y45" s="94">
        <f>Y42+1</f>
        <v>13</v>
      </c>
    </row>
    <row r="46" spans="2:25" ht="12.75">
      <c r="B46" s="58"/>
      <c r="C46" s="59"/>
      <c r="D46" s="90">
        <v>2</v>
      </c>
      <c r="E46" s="90">
        <v>3012</v>
      </c>
      <c r="F46" s="59" t="s">
        <v>162</v>
      </c>
      <c r="G46" s="60" t="s">
        <v>163</v>
      </c>
      <c r="H46" s="137">
        <v>5</v>
      </c>
      <c r="I46" s="136">
        <v>58.71</v>
      </c>
      <c r="J46" s="135">
        <f t="shared" si="4"/>
        <v>56.29</v>
      </c>
      <c r="K46" s="142">
        <v>0</v>
      </c>
      <c r="L46" s="138">
        <v>54.81</v>
      </c>
      <c r="M46" s="141">
        <f t="shared" si="5"/>
        <v>65.19</v>
      </c>
      <c r="N46" s="139">
        <v>0</v>
      </c>
      <c r="O46" s="138">
        <v>0</v>
      </c>
      <c r="P46" s="140">
        <v>0</v>
      </c>
      <c r="Q46" s="70">
        <f t="shared" si="6"/>
        <v>0</v>
      </c>
      <c r="R46" s="139">
        <v>0</v>
      </c>
      <c r="S46" s="138">
        <v>0</v>
      </c>
      <c r="T46" s="70">
        <f t="shared" si="7"/>
        <v>0</v>
      </c>
      <c r="U46" s="137"/>
      <c r="V46" s="136"/>
      <c r="W46" s="135"/>
      <c r="X46" s="93"/>
      <c r="Y46" s="71"/>
    </row>
    <row r="47" spans="2:25" ht="12.75">
      <c r="B47" s="119"/>
      <c r="C47" s="96"/>
      <c r="D47" s="97">
        <v>3</v>
      </c>
      <c r="E47" s="97">
        <v>5523</v>
      </c>
      <c r="F47" s="96" t="s">
        <v>88</v>
      </c>
      <c r="G47" s="120" t="s">
        <v>103</v>
      </c>
      <c r="H47" s="108">
        <v>0</v>
      </c>
      <c r="I47" s="109">
        <v>46</v>
      </c>
      <c r="J47" s="110">
        <f t="shared" si="4"/>
        <v>74</v>
      </c>
      <c r="K47" s="168">
        <v>10</v>
      </c>
      <c r="L47" s="165">
        <v>47.15</v>
      </c>
      <c r="M47" s="103">
        <f t="shared" si="5"/>
        <v>62.85</v>
      </c>
      <c r="N47" s="151">
        <v>0</v>
      </c>
      <c r="O47" s="165">
        <v>0</v>
      </c>
      <c r="P47" s="167">
        <v>0</v>
      </c>
      <c r="Q47" s="64">
        <f t="shared" si="6"/>
        <v>0</v>
      </c>
      <c r="R47" s="166">
        <v>0</v>
      </c>
      <c r="S47" s="165">
        <v>0</v>
      </c>
      <c r="T47" s="64">
        <f t="shared" si="7"/>
        <v>0</v>
      </c>
      <c r="U47" s="108"/>
      <c r="V47" s="109"/>
      <c r="W47" s="110"/>
      <c r="X47" s="164"/>
      <c r="Y47" s="84"/>
    </row>
    <row r="48" spans="2:25" ht="12.75">
      <c r="B48" s="163">
        <v>9020</v>
      </c>
      <c r="C48" s="106" t="s">
        <v>197</v>
      </c>
      <c r="D48" s="107">
        <v>1</v>
      </c>
      <c r="E48" s="107">
        <v>6516</v>
      </c>
      <c r="F48" s="106" t="s">
        <v>86</v>
      </c>
      <c r="G48" s="162" t="s">
        <v>87</v>
      </c>
      <c r="H48" s="157">
        <v>0</v>
      </c>
      <c r="I48" s="156" t="s">
        <v>76</v>
      </c>
      <c r="J48" s="145">
        <f t="shared" si="4"/>
        <v>0</v>
      </c>
      <c r="K48" s="161">
        <v>0</v>
      </c>
      <c r="L48" s="159">
        <v>44.84</v>
      </c>
      <c r="M48" s="145">
        <f t="shared" si="5"/>
        <v>75.16</v>
      </c>
      <c r="N48" s="144">
        <v>0</v>
      </c>
      <c r="O48" s="159">
        <v>0</v>
      </c>
      <c r="P48" s="160">
        <v>0</v>
      </c>
      <c r="Q48" s="158">
        <f t="shared" si="6"/>
        <v>0</v>
      </c>
      <c r="R48" s="144">
        <v>0</v>
      </c>
      <c r="S48" s="159">
        <v>0</v>
      </c>
      <c r="T48" s="158">
        <f t="shared" si="7"/>
        <v>0</v>
      </c>
      <c r="U48" s="157">
        <v>0</v>
      </c>
      <c r="V48" s="156">
        <v>0</v>
      </c>
      <c r="W48" s="145">
        <f>IF(OR(V48="снят",V48="н/я",V48="н/ф",V48="",V48=0),0,360-U48-V48)</f>
        <v>0</v>
      </c>
      <c r="X48" s="155">
        <f>SUM(J48:J50,M48:M50,Q48:Q50,T48:T50,W48)</f>
        <v>278.28</v>
      </c>
      <c r="Y48" s="111">
        <f>Y45+1</f>
        <v>14</v>
      </c>
    </row>
    <row r="49" spans="2:25" ht="12.75">
      <c r="B49" s="58"/>
      <c r="C49" s="59"/>
      <c r="D49" s="90">
        <v>2</v>
      </c>
      <c r="E49" s="90">
        <v>3013</v>
      </c>
      <c r="F49" s="59" t="s">
        <v>159</v>
      </c>
      <c r="G49" s="60" t="s">
        <v>161</v>
      </c>
      <c r="H49" s="137">
        <v>15</v>
      </c>
      <c r="I49" s="136">
        <v>48.09</v>
      </c>
      <c r="J49" s="135">
        <f t="shared" si="4"/>
        <v>56.91</v>
      </c>
      <c r="K49" s="142">
        <v>5</v>
      </c>
      <c r="L49" s="138">
        <v>45</v>
      </c>
      <c r="M49" s="141">
        <f t="shared" si="5"/>
        <v>70</v>
      </c>
      <c r="N49" s="139">
        <v>0</v>
      </c>
      <c r="O49" s="138">
        <v>0</v>
      </c>
      <c r="P49" s="140">
        <v>0</v>
      </c>
      <c r="Q49" s="70">
        <f t="shared" si="6"/>
        <v>0</v>
      </c>
      <c r="R49" s="139">
        <v>0</v>
      </c>
      <c r="S49" s="138">
        <v>0</v>
      </c>
      <c r="T49" s="70">
        <f t="shared" si="7"/>
        <v>0</v>
      </c>
      <c r="U49" s="137"/>
      <c r="V49" s="136"/>
      <c r="W49" s="135"/>
      <c r="X49" s="93"/>
      <c r="Y49" s="71"/>
    </row>
    <row r="50" spans="2:25" ht="12.75">
      <c r="B50" s="112"/>
      <c r="C50" s="113"/>
      <c r="D50" s="114">
        <v>3</v>
      </c>
      <c r="E50" s="114">
        <v>6518</v>
      </c>
      <c r="F50" s="113" t="s">
        <v>196</v>
      </c>
      <c r="G50" s="154" t="s">
        <v>91</v>
      </c>
      <c r="H50" s="149">
        <v>0</v>
      </c>
      <c r="I50" s="148" t="s">
        <v>76</v>
      </c>
      <c r="J50" s="147">
        <f t="shared" si="4"/>
        <v>0</v>
      </c>
      <c r="K50" s="153">
        <v>5</v>
      </c>
      <c r="L50" s="150">
        <v>38.79</v>
      </c>
      <c r="M50" s="103">
        <f t="shared" si="5"/>
        <v>76.21000000000001</v>
      </c>
      <c r="N50" s="151">
        <v>0</v>
      </c>
      <c r="O50" s="150">
        <v>0</v>
      </c>
      <c r="P50" s="152">
        <v>0</v>
      </c>
      <c r="Q50" s="130">
        <f t="shared" si="6"/>
        <v>0</v>
      </c>
      <c r="R50" s="151">
        <v>0</v>
      </c>
      <c r="S50" s="150">
        <v>0</v>
      </c>
      <c r="T50" s="130">
        <f t="shared" si="7"/>
        <v>0</v>
      </c>
      <c r="U50" s="149"/>
      <c r="V50" s="148"/>
      <c r="W50" s="147"/>
      <c r="X50" s="146"/>
      <c r="Y50" s="115"/>
    </row>
    <row r="51" spans="2:25" ht="12.75">
      <c r="B51" s="58">
        <v>9009</v>
      </c>
      <c r="C51" s="59" t="s">
        <v>195</v>
      </c>
      <c r="D51" s="90">
        <v>1</v>
      </c>
      <c r="E51" s="90">
        <v>6509</v>
      </c>
      <c r="F51" s="59" t="s">
        <v>73</v>
      </c>
      <c r="G51" s="60" t="s">
        <v>74</v>
      </c>
      <c r="H51" s="137">
        <v>25</v>
      </c>
      <c r="I51" s="136">
        <v>47.22</v>
      </c>
      <c r="J51" s="135">
        <f t="shared" si="4"/>
        <v>47.78</v>
      </c>
      <c r="K51" s="142">
        <v>0</v>
      </c>
      <c r="L51" s="138" t="s">
        <v>76</v>
      </c>
      <c r="M51" s="145">
        <f t="shared" si="5"/>
        <v>0</v>
      </c>
      <c r="N51" s="144">
        <v>0</v>
      </c>
      <c r="O51" s="138">
        <v>0</v>
      </c>
      <c r="P51" s="140">
        <v>0</v>
      </c>
      <c r="Q51" s="143">
        <f t="shared" si="6"/>
        <v>0</v>
      </c>
      <c r="R51" s="139">
        <v>0</v>
      </c>
      <c r="S51" s="138">
        <v>0</v>
      </c>
      <c r="T51" s="143">
        <f t="shared" si="7"/>
        <v>0</v>
      </c>
      <c r="U51" s="137">
        <v>0</v>
      </c>
      <c r="V51" s="136">
        <v>0</v>
      </c>
      <c r="W51" s="135">
        <f>IF(OR(V51="снят",V51="н/я",V51="н/ф",V51="",V51=0),0,360-U51-V51)</f>
        <v>0</v>
      </c>
      <c r="X51" s="93">
        <f>SUM(J51:J53,M51:M53,Q51:Q53,T51:T53,W51)</f>
        <v>184.10999999999999</v>
      </c>
      <c r="Y51" s="94">
        <f>Y48+1</f>
        <v>15</v>
      </c>
    </row>
    <row r="52" spans="2:25" ht="12.75">
      <c r="B52" s="58"/>
      <c r="C52" s="59"/>
      <c r="D52" s="90">
        <v>2</v>
      </c>
      <c r="E52" s="90">
        <v>3004</v>
      </c>
      <c r="F52" s="59" t="s">
        <v>151</v>
      </c>
      <c r="G52" s="60" t="s">
        <v>152</v>
      </c>
      <c r="H52" s="137">
        <v>5</v>
      </c>
      <c r="I52" s="136">
        <v>44.68</v>
      </c>
      <c r="J52" s="135">
        <f t="shared" si="4"/>
        <v>70.32</v>
      </c>
      <c r="K52" s="142">
        <v>5</v>
      </c>
      <c r="L52" s="138">
        <v>48.99</v>
      </c>
      <c r="M52" s="141">
        <f t="shared" si="5"/>
        <v>66.00999999999999</v>
      </c>
      <c r="N52" s="139">
        <v>0</v>
      </c>
      <c r="O52" s="138">
        <v>0</v>
      </c>
      <c r="P52" s="140">
        <v>0</v>
      </c>
      <c r="Q52" s="70">
        <f t="shared" si="6"/>
        <v>0</v>
      </c>
      <c r="R52" s="139">
        <v>0</v>
      </c>
      <c r="S52" s="138">
        <v>0</v>
      </c>
      <c r="T52" s="70">
        <f t="shared" si="7"/>
        <v>0</v>
      </c>
      <c r="U52" s="137"/>
      <c r="V52" s="136"/>
      <c r="W52" s="135"/>
      <c r="X52" s="93"/>
      <c r="Y52" s="71"/>
    </row>
    <row r="53" spans="2:25" ht="12.75">
      <c r="B53" s="119"/>
      <c r="C53" s="96"/>
      <c r="D53" s="97">
        <v>3</v>
      </c>
      <c r="E53" s="97">
        <v>6502</v>
      </c>
      <c r="F53" s="96" t="s">
        <v>57</v>
      </c>
      <c r="G53" s="120" t="s">
        <v>75</v>
      </c>
      <c r="H53" s="108">
        <v>0</v>
      </c>
      <c r="I53" s="109" t="s">
        <v>76</v>
      </c>
      <c r="J53" s="110">
        <f t="shared" si="4"/>
        <v>0</v>
      </c>
      <c r="K53" s="168">
        <v>0</v>
      </c>
      <c r="L53" s="165" t="s">
        <v>76</v>
      </c>
      <c r="M53" s="103">
        <f t="shared" si="5"/>
        <v>0</v>
      </c>
      <c r="N53" s="151">
        <v>0</v>
      </c>
      <c r="O53" s="165">
        <v>0</v>
      </c>
      <c r="P53" s="167">
        <v>0</v>
      </c>
      <c r="Q53" s="64">
        <f t="shared" si="6"/>
        <v>0</v>
      </c>
      <c r="R53" s="166">
        <v>0</v>
      </c>
      <c r="S53" s="165">
        <v>0</v>
      </c>
      <c r="T53" s="64">
        <f t="shared" si="7"/>
        <v>0</v>
      </c>
      <c r="U53" s="108"/>
      <c r="V53" s="109"/>
      <c r="W53" s="110"/>
      <c r="X53" s="164"/>
      <c r="Y53" s="84"/>
    </row>
    <row r="54" spans="2:25" ht="12.75">
      <c r="B54" s="163">
        <v>9014</v>
      </c>
      <c r="C54" s="106" t="s">
        <v>194</v>
      </c>
      <c r="D54" s="107">
        <v>1</v>
      </c>
      <c r="E54" s="107">
        <v>5515</v>
      </c>
      <c r="F54" s="106" t="s">
        <v>108</v>
      </c>
      <c r="G54" s="162" t="s">
        <v>109</v>
      </c>
      <c r="H54" s="157">
        <v>10</v>
      </c>
      <c r="I54" s="156">
        <v>45.5</v>
      </c>
      <c r="J54" s="145">
        <f t="shared" si="4"/>
        <v>64.5</v>
      </c>
      <c r="K54" s="161">
        <v>5</v>
      </c>
      <c r="L54" s="159">
        <v>44.4</v>
      </c>
      <c r="M54" s="145">
        <f t="shared" si="5"/>
        <v>70.6</v>
      </c>
      <c r="N54" s="144">
        <v>0</v>
      </c>
      <c r="O54" s="159">
        <v>0</v>
      </c>
      <c r="P54" s="160">
        <v>0</v>
      </c>
      <c r="Q54" s="158">
        <f t="shared" si="6"/>
        <v>0</v>
      </c>
      <c r="R54" s="144">
        <v>0</v>
      </c>
      <c r="S54" s="159">
        <v>0</v>
      </c>
      <c r="T54" s="158">
        <f t="shared" si="7"/>
        <v>0</v>
      </c>
      <c r="U54" s="157">
        <v>0</v>
      </c>
      <c r="V54" s="156">
        <v>0</v>
      </c>
      <c r="W54" s="145">
        <f>IF(OR(V54="снят",V54="н/я",V54="н/ф",V54="",V54=0),0,360-U54-V54)</f>
        <v>0</v>
      </c>
      <c r="X54" s="155">
        <f>SUM(J54:J56,M54:M56,Q54:Q56,T54:T56,W54)</f>
        <v>190.51999999999998</v>
      </c>
      <c r="Y54" s="111">
        <f>Y51+1</f>
        <v>16</v>
      </c>
    </row>
    <row r="55" spans="2:25" ht="12.75">
      <c r="B55" s="58"/>
      <c r="C55" s="59"/>
      <c r="D55" s="90">
        <v>2</v>
      </c>
      <c r="E55" s="90">
        <v>4010</v>
      </c>
      <c r="F55" s="59" t="s">
        <v>137</v>
      </c>
      <c r="G55" s="60" t="s">
        <v>145</v>
      </c>
      <c r="H55" s="137">
        <v>0</v>
      </c>
      <c r="I55" s="136" t="s">
        <v>76</v>
      </c>
      <c r="J55" s="135">
        <f t="shared" si="4"/>
        <v>0</v>
      </c>
      <c r="K55" s="142">
        <v>0</v>
      </c>
      <c r="L55" s="138" t="s">
        <v>76</v>
      </c>
      <c r="M55" s="141">
        <f t="shared" si="5"/>
        <v>0</v>
      </c>
      <c r="N55" s="139">
        <v>0</v>
      </c>
      <c r="O55" s="138">
        <v>0</v>
      </c>
      <c r="P55" s="140">
        <v>0</v>
      </c>
      <c r="Q55" s="70">
        <f t="shared" si="6"/>
        <v>0</v>
      </c>
      <c r="R55" s="139">
        <v>0</v>
      </c>
      <c r="S55" s="138">
        <v>0</v>
      </c>
      <c r="T55" s="70">
        <f t="shared" si="7"/>
        <v>0</v>
      </c>
      <c r="U55" s="137"/>
      <c r="V55" s="136"/>
      <c r="W55" s="135"/>
      <c r="X55" s="93"/>
      <c r="Y55" s="71"/>
    </row>
    <row r="56" spans="2:25" ht="12.75">
      <c r="B56" s="112"/>
      <c r="C56" s="113"/>
      <c r="D56" s="114">
        <v>3</v>
      </c>
      <c r="E56" s="114">
        <v>5522</v>
      </c>
      <c r="F56" s="113" t="s">
        <v>98</v>
      </c>
      <c r="G56" s="154" t="s">
        <v>129</v>
      </c>
      <c r="H56" s="149">
        <v>0</v>
      </c>
      <c r="I56" s="148" t="s">
        <v>76</v>
      </c>
      <c r="J56" s="147">
        <f t="shared" si="4"/>
        <v>0</v>
      </c>
      <c r="K56" s="153">
        <v>15</v>
      </c>
      <c r="L56" s="150">
        <v>49.58</v>
      </c>
      <c r="M56" s="103">
        <f t="shared" si="5"/>
        <v>55.42</v>
      </c>
      <c r="N56" s="151">
        <v>0</v>
      </c>
      <c r="O56" s="150">
        <v>0</v>
      </c>
      <c r="P56" s="152">
        <v>0</v>
      </c>
      <c r="Q56" s="130">
        <f t="shared" si="6"/>
        <v>0</v>
      </c>
      <c r="R56" s="151">
        <v>0</v>
      </c>
      <c r="S56" s="150">
        <v>0</v>
      </c>
      <c r="T56" s="130">
        <f t="shared" si="7"/>
        <v>0</v>
      </c>
      <c r="U56" s="149"/>
      <c r="V56" s="148"/>
      <c r="W56" s="147"/>
      <c r="X56" s="146"/>
      <c r="Y56" s="115"/>
    </row>
    <row r="57" spans="2:25" ht="12.75">
      <c r="B57" s="163">
        <v>9011</v>
      </c>
      <c r="C57" s="106" t="s">
        <v>193</v>
      </c>
      <c r="D57" s="107">
        <v>1</v>
      </c>
      <c r="E57" s="107">
        <v>6504</v>
      </c>
      <c r="F57" s="106" t="s">
        <v>77</v>
      </c>
      <c r="G57" s="162" t="s">
        <v>78</v>
      </c>
      <c r="H57" s="157">
        <v>0</v>
      </c>
      <c r="I57" s="156" t="s">
        <v>76</v>
      </c>
      <c r="J57" s="145">
        <f t="shared" si="4"/>
        <v>0</v>
      </c>
      <c r="K57" s="161">
        <v>0</v>
      </c>
      <c r="L57" s="159" t="s">
        <v>76</v>
      </c>
      <c r="M57" s="145">
        <f t="shared" si="5"/>
        <v>0</v>
      </c>
      <c r="N57" s="144">
        <v>0</v>
      </c>
      <c r="O57" s="159">
        <v>0</v>
      </c>
      <c r="P57" s="160">
        <v>0</v>
      </c>
      <c r="Q57" s="158">
        <f t="shared" si="6"/>
        <v>0</v>
      </c>
      <c r="R57" s="144">
        <v>0</v>
      </c>
      <c r="S57" s="159">
        <v>0</v>
      </c>
      <c r="T57" s="158">
        <f t="shared" si="7"/>
        <v>0</v>
      </c>
      <c r="U57" s="157">
        <v>0</v>
      </c>
      <c r="V57" s="156">
        <v>0</v>
      </c>
      <c r="W57" s="145">
        <f>IF(OR(V57="снят",V57="н/я",V57="н/ф",V57="",V57=0),0,360-U57-V57)</f>
        <v>0</v>
      </c>
      <c r="X57" s="155">
        <f>SUM(J57:J59,M57:M59,Q57:Q59,T57:T59,W57)</f>
        <v>132.67000000000002</v>
      </c>
      <c r="Y57" s="94">
        <f>Y54+1</f>
        <v>17</v>
      </c>
    </row>
    <row r="58" spans="2:25" ht="12.75">
      <c r="B58" s="58"/>
      <c r="C58" s="59"/>
      <c r="D58" s="90">
        <v>2</v>
      </c>
      <c r="E58" s="90">
        <v>3006</v>
      </c>
      <c r="F58" s="59" t="s">
        <v>155</v>
      </c>
      <c r="G58" s="60" t="s">
        <v>156</v>
      </c>
      <c r="H58" s="137">
        <v>5</v>
      </c>
      <c r="I58" s="136">
        <v>51.08</v>
      </c>
      <c r="J58" s="135">
        <f t="shared" si="4"/>
        <v>63.92</v>
      </c>
      <c r="K58" s="142">
        <v>5</v>
      </c>
      <c r="L58" s="138">
        <v>46.25</v>
      </c>
      <c r="M58" s="141">
        <f t="shared" si="5"/>
        <v>68.75</v>
      </c>
      <c r="N58" s="139">
        <v>0</v>
      </c>
      <c r="O58" s="138">
        <v>0</v>
      </c>
      <c r="P58" s="140">
        <v>0</v>
      </c>
      <c r="Q58" s="70">
        <f t="shared" si="6"/>
        <v>0</v>
      </c>
      <c r="R58" s="139">
        <v>0</v>
      </c>
      <c r="S58" s="138">
        <v>0</v>
      </c>
      <c r="T58" s="70">
        <f t="shared" si="7"/>
        <v>0</v>
      </c>
      <c r="U58" s="137"/>
      <c r="V58" s="136"/>
      <c r="W58" s="135"/>
      <c r="X58" s="93"/>
      <c r="Y58" s="71"/>
    </row>
    <row r="59" spans="2:25" ht="12.75">
      <c r="B59" s="112"/>
      <c r="C59" s="113"/>
      <c r="D59" s="114">
        <v>3</v>
      </c>
      <c r="E59" s="114">
        <v>6511</v>
      </c>
      <c r="F59" s="113" t="s">
        <v>81</v>
      </c>
      <c r="G59" s="154" t="s">
        <v>82</v>
      </c>
      <c r="H59" s="149">
        <v>0</v>
      </c>
      <c r="I59" s="148" t="s">
        <v>76</v>
      </c>
      <c r="J59" s="147">
        <f t="shared" si="4"/>
        <v>0</v>
      </c>
      <c r="K59" s="153">
        <v>0</v>
      </c>
      <c r="L59" s="150" t="s">
        <v>76</v>
      </c>
      <c r="M59" s="103">
        <f t="shared" si="5"/>
        <v>0</v>
      </c>
      <c r="N59" s="151">
        <v>0</v>
      </c>
      <c r="O59" s="150">
        <v>0</v>
      </c>
      <c r="P59" s="152">
        <v>0</v>
      </c>
      <c r="Q59" s="130">
        <f t="shared" si="6"/>
        <v>0</v>
      </c>
      <c r="R59" s="151">
        <v>0</v>
      </c>
      <c r="S59" s="150">
        <v>0</v>
      </c>
      <c r="T59" s="130">
        <f t="shared" si="7"/>
        <v>0</v>
      </c>
      <c r="U59" s="149"/>
      <c r="V59" s="148"/>
      <c r="W59" s="147"/>
      <c r="X59" s="146"/>
      <c r="Y59" s="115"/>
    </row>
    <row r="60" spans="2:25" ht="12.75">
      <c r="B60" s="58">
        <v>9016</v>
      </c>
      <c r="C60" s="59" t="s">
        <v>192</v>
      </c>
      <c r="D60" s="90">
        <v>1</v>
      </c>
      <c r="E60" s="90">
        <v>5503</v>
      </c>
      <c r="F60" s="59" t="s">
        <v>95</v>
      </c>
      <c r="G60" s="60" t="s">
        <v>114</v>
      </c>
      <c r="H60" s="137">
        <v>0</v>
      </c>
      <c r="I60" s="136" t="s">
        <v>76</v>
      </c>
      <c r="J60" s="135">
        <f t="shared" si="4"/>
        <v>0</v>
      </c>
      <c r="K60" s="142">
        <v>0</v>
      </c>
      <c r="L60" s="138" t="s">
        <v>76</v>
      </c>
      <c r="M60" s="145">
        <f t="shared" si="5"/>
        <v>0</v>
      </c>
      <c r="N60" s="144">
        <v>0</v>
      </c>
      <c r="O60" s="138">
        <v>0</v>
      </c>
      <c r="P60" s="140">
        <v>0</v>
      </c>
      <c r="Q60" s="143">
        <f t="shared" si="6"/>
        <v>0</v>
      </c>
      <c r="R60" s="139">
        <v>0</v>
      </c>
      <c r="S60" s="138">
        <v>0</v>
      </c>
      <c r="T60" s="143">
        <f t="shared" si="7"/>
        <v>0</v>
      </c>
      <c r="U60" s="137">
        <v>0</v>
      </c>
      <c r="V60" s="136">
        <v>0</v>
      </c>
      <c r="W60" s="135">
        <f>IF(OR(V60="снят",V60="н/я",V60="н/ф",V60="",V60=0),0,360-U60-V60)</f>
        <v>0</v>
      </c>
      <c r="X60" s="93">
        <f>SUM(J60:J62,M60:M62,Q60:Q62,T60:T62,W60)</f>
        <v>124.31</v>
      </c>
      <c r="Y60" s="94">
        <f>Y57+1</f>
        <v>18</v>
      </c>
    </row>
    <row r="61" spans="2:25" ht="12.75">
      <c r="B61" s="58"/>
      <c r="C61" s="59"/>
      <c r="D61" s="90">
        <v>2</v>
      </c>
      <c r="E61" s="90">
        <v>3010</v>
      </c>
      <c r="F61" s="59" t="s">
        <v>166</v>
      </c>
      <c r="G61" s="60" t="s">
        <v>167</v>
      </c>
      <c r="H61" s="137">
        <v>0</v>
      </c>
      <c r="I61" s="136" t="s">
        <v>76</v>
      </c>
      <c r="J61" s="135">
        <f t="shared" si="4"/>
        <v>0</v>
      </c>
      <c r="K61" s="142">
        <v>0</v>
      </c>
      <c r="L61" s="138">
        <v>68.6</v>
      </c>
      <c r="M61" s="141">
        <f t="shared" si="5"/>
        <v>51.400000000000006</v>
      </c>
      <c r="N61" s="139">
        <v>0</v>
      </c>
      <c r="O61" s="138">
        <v>0</v>
      </c>
      <c r="P61" s="140">
        <v>0</v>
      </c>
      <c r="Q61" s="70">
        <f t="shared" si="6"/>
        <v>0</v>
      </c>
      <c r="R61" s="139">
        <v>0</v>
      </c>
      <c r="S61" s="138">
        <v>0</v>
      </c>
      <c r="T61" s="70">
        <f t="shared" si="7"/>
        <v>0</v>
      </c>
      <c r="U61" s="137"/>
      <c r="V61" s="136"/>
      <c r="W61" s="135"/>
      <c r="X61" s="93"/>
      <c r="Y61" s="71"/>
    </row>
    <row r="62" spans="2:25" ht="12.75">
      <c r="B62" s="119"/>
      <c r="C62" s="96"/>
      <c r="D62" s="97">
        <v>3</v>
      </c>
      <c r="E62" s="97">
        <v>5519</v>
      </c>
      <c r="F62" s="96" t="s">
        <v>112</v>
      </c>
      <c r="G62" s="120" t="s">
        <v>128</v>
      </c>
      <c r="H62" s="108">
        <v>0</v>
      </c>
      <c r="I62" s="109" t="s">
        <v>76</v>
      </c>
      <c r="J62" s="110">
        <f t="shared" si="4"/>
        <v>0</v>
      </c>
      <c r="K62" s="168">
        <v>5</v>
      </c>
      <c r="L62" s="165">
        <v>42.09</v>
      </c>
      <c r="M62" s="103">
        <f t="shared" si="5"/>
        <v>72.91</v>
      </c>
      <c r="N62" s="151">
        <v>0</v>
      </c>
      <c r="O62" s="165">
        <v>0</v>
      </c>
      <c r="P62" s="167">
        <v>0</v>
      </c>
      <c r="Q62" s="64">
        <f t="shared" si="6"/>
        <v>0</v>
      </c>
      <c r="R62" s="166">
        <v>0</v>
      </c>
      <c r="S62" s="165">
        <v>0</v>
      </c>
      <c r="T62" s="64">
        <f t="shared" si="7"/>
        <v>0</v>
      </c>
      <c r="U62" s="108"/>
      <c r="V62" s="109"/>
      <c r="W62" s="110"/>
      <c r="X62" s="164"/>
      <c r="Y62" s="84"/>
    </row>
    <row r="63" spans="2:25" ht="12.75">
      <c r="B63" s="163">
        <v>9007</v>
      </c>
      <c r="C63" s="106" t="s">
        <v>191</v>
      </c>
      <c r="D63" s="107">
        <v>1</v>
      </c>
      <c r="E63" s="107">
        <v>5511</v>
      </c>
      <c r="F63" s="106" t="s">
        <v>121</v>
      </c>
      <c r="G63" s="162" t="s">
        <v>122</v>
      </c>
      <c r="H63" s="157">
        <v>0</v>
      </c>
      <c r="I63" s="156" t="s">
        <v>76</v>
      </c>
      <c r="J63" s="145">
        <f t="shared" si="4"/>
        <v>0</v>
      </c>
      <c r="K63" s="161">
        <v>0</v>
      </c>
      <c r="L63" s="159" t="s">
        <v>76</v>
      </c>
      <c r="M63" s="145">
        <f t="shared" si="5"/>
        <v>0</v>
      </c>
      <c r="N63" s="144">
        <v>0</v>
      </c>
      <c r="O63" s="159">
        <v>0</v>
      </c>
      <c r="P63" s="160">
        <v>0</v>
      </c>
      <c r="Q63" s="158">
        <f t="shared" si="6"/>
        <v>0</v>
      </c>
      <c r="R63" s="144">
        <v>0</v>
      </c>
      <c r="S63" s="159">
        <v>0</v>
      </c>
      <c r="T63" s="158">
        <f t="shared" si="7"/>
        <v>0</v>
      </c>
      <c r="U63" s="157">
        <v>0</v>
      </c>
      <c r="V63" s="156">
        <v>0</v>
      </c>
      <c r="W63" s="145">
        <f>IF(OR(V63="снят",V63="н/я",V63="н/ф",V63="",V63=0),0,360-U63-V63)</f>
        <v>0</v>
      </c>
      <c r="X63" s="155">
        <f>SUM(J63:J65,M63:M65,Q63:Q65,T63:T65,W63)</f>
        <v>114.99000000000001</v>
      </c>
      <c r="Y63" s="111">
        <f>Y60+1</f>
        <v>19</v>
      </c>
    </row>
    <row r="64" spans="2:25" ht="12.75">
      <c r="B64" s="58"/>
      <c r="C64" s="59"/>
      <c r="D64" s="90">
        <v>2</v>
      </c>
      <c r="E64" s="90">
        <v>4002</v>
      </c>
      <c r="F64" s="59" t="s">
        <v>139</v>
      </c>
      <c r="G64" s="60" t="s">
        <v>140</v>
      </c>
      <c r="H64" s="137">
        <v>0</v>
      </c>
      <c r="I64" s="136" t="s">
        <v>76</v>
      </c>
      <c r="J64" s="135">
        <f t="shared" si="4"/>
        <v>0</v>
      </c>
      <c r="K64" s="142">
        <v>10</v>
      </c>
      <c r="L64" s="138">
        <v>54.9</v>
      </c>
      <c r="M64" s="141">
        <f t="shared" si="5"/>
        <v>55.1</v>
      </c>
      <c r="N64" s="139">
        <v>0</v>
      </c>
      <c r="O64" s="138">
        <v>0</v>
      </c>
      <c r="P64" s="140">
        <v>0</v>
      </c>
      <c r="Q64" s="70">
        <f t="shared" si="6"/>
        <v>0</v>
      </c>
      <c r="R64" s="139">
        <v>0</v>
      </c>
      <c r="S64" s="138">
        <v>0</v>
      </c>
      <c r="T64" s="70">
        <f t="shared" si="7"/>
        <v>0</v>
      </c>
      <c r="U64" s="137"/>
      <c r="V64" s="136"/>
      <c r="W64" s="135"/>
      <c r="X64" s="93"/>
      <c r="Y64" s="71"/>
    </row>
    <row r="65" spans="2:25" ht="12.75">
      <c r="B65" s="112"/>
      <c r="C65" s="113"/>
      <c r="D65" s="114">
        <v>3</v>
      </c>
      <c r="E65" s="114">
        <v>5508</v>
      </c>
      <c r="F65" s="113" t="s">
        <v>119</v>
      </c>
      <c r="G65" s="154" t="s">
        <v>120</v>
      </c>
      <c r="H65" s="149">
        <v>0</v>
      </c>
      <c r="I65" s="148" t="s">
        <v>76</v>
      </c>
      <c r="J65" s="147">
        <f t="shared" si="4"/>
        <v>0</v>
      </c>
      <c r="K65" s="153">
        <v>15</v>
      </c>
      <c r="L65" s="150">
        <v>45.11</v>
      </c>
      <c r="M65" s="103">
        <f t="shared" si="5"/>
        <v>59.89</v>
      </c>
      <c r="N65" s="151">
        <v>0</v>
      </c>
      <c r="O65" s="150">
        <v>0</v>
      </c>
      <c r="P65" s="152">
        <v>0</v>
      </c>
      <c r="Q65" s="130">
        <f t="shared" si="6"/>
        <v>0</v>
      </c>
      <c r="R65" s="151">
        <v>0</v>
      </c>
      <c r="S65" s="150">
        <v>0</v>
      </c>
      <c r="T65" s="130">
        <f t="shared" si="7"/>
        <v>0</v>
      </c>
      <c r="U65" s="149"/>
      <c r="V65" s="148"/>
      <c r="W65" s="147"/>
      <c r="X65" s="146"/>
      <c r="Y65" s="115"/>
    </row>
    <row r="66" spans="2:25" ht="12.75">
      <c r="B66" s="58">
        <v>9012</v>
      </c>
      <c r="C66" s="59" t="s">
        <v>190</v>
      </c>
      <c r="D66" s="90">
        <v>1</v>
      </c>
      <c r="E66" s="90">
        <v>5514</v>
      </c>
      <c r="F66" s="59" t="s">
        <v>77</v>
      </c>
      <c r="G66" s="60" t="s">
        <v>123</v>
      </c>
      <c r="H66" s="137">
        <v>0</v>
      </c>
      <c r="I66" s="136" t="s">
        <v>76</v>
      </c>
      <c r="J66" s="135">
        <f t="shared" si="4"/>
        <v>0</v>
      </c>
      <c r="K66" s="142">
        <v>0</v>
      </c>
      <c r="L66" s="138" t="s">
        <v>76</v>
      </c>
      <c r="M66" s="145">
        <f t="shared" si="5"/>
        <v>0</v>
      </c>
      <c r="N66" s="144">
        <v>0</v>
      </c>
      <c r="O66" s="138">
        <v>0</v>
      </c>
      <c r="P66" s="140">
        <v>0</v>
      </c>
      <c r="Q66" s="143">
        <f t="shared" si="6"/>
        <v>0</v>
      </c>
      <c r="R66" s="139">
        <v>0</v>
      </c>
      <c r="S66" s="138">
        <v>0</v>
      </c>
      <c r="T66" s="143">
        <f t="shared" si="7"/>
        <v>0</v>
      </c>
      <c r="U66" s="137">
        <v>0</v>
      </c>
      <c r="V66" s="136">
        <v>0</v>
      </c>
      <c r="W66" s="135">
        <f>IF(OR(V66="снят",V66="н/я",V66="н/ф",V66="",V66=0),0,360-U66-V66)</f>
        <v>0</v>
      </c>
      <c r="X66" s="93">
        <f>SUM(J66:J68,M66:M68,Q66:Q68,T66:T68,W66)</f>
        <v>148.24</v>
      </c>
      <c r="Y66" s="94" t="s">
        <v>169</v>
      </c>
    </row>
    <row r="67" spans="2:25" ht="12.75">
      <c r="B67" s="58"/>
      <c r="C67" s="59"/>
      <c r="D67" s="90">
        <v>2</v>
      </c>
      <c r="E67" s="90">
        <v>4005</v>
      </c>
      <c r="F67" s="59" t="s">
        <v>130</v>
      </c>
      <c r="G67" s="60" t="s">
        <v>131</v>
      </c>
      <c r="H67" s="137">
        <v>0</v>
      </c>
      <c r="I67" s="136">
        <v>45.35</v>
      </c>
      <c r="J67" s="135">
        <f t="shared" si="4"/>
        <v>74.65</v>
      </c>
      <c r="K67" s="142">
        <v>0</v>
      </c>
      <c r="L67" s="138">
        <v>46.41</v>
      </c>
      <c r="M67" s="141">
        <f t="shared" si="5"/>
        <v>73.59</v>
      </c>
      <c r="N67" s="139">
        <v>0</v>
      </c>
      <c r="O67" s="138">
        <v>0</v>
      </c>
      <c r="P67" s="140">
        <v>0</v>
      </c>
      <c r="Q67" s="70">
        <f t="shared" si="6"/>
        <v>0</v>
      </c>
      <c r="R67" s="139">
        <v>0</v>
      </c>
      <c r="S67" s="138">
        <v>0</v>
      </c>
      <c r="T67" s="70">
        <f t="shared" si="7"/>
        <v>0</v>
      </c>
      <c r="U67" s="137"/>
      <c r="V67" s="136"/>
      <c r="W67" s="135"/>
      <c r="X67" s="93"/>
      <c r="Y67" s="71"/>
    </row>
    <row r="68" spans="2:25" ht="12.75">
      <c r="B68" s="95"/>
      <c r="C68" s="99"/>
      <c r="D68" s="98">
        <v>3</v>
      </c>
      <c r="E68" s="98">
        <v>5505</v>
      </c>
      <c r="F68" s="99" t="s">
        <v>115</v>
      </c>
      <c r="G68" s="100" t="s">
        <v>116</v>
      </c>
      <c r="H68" s="101">
        <v>0</v>
      </c>
      <c r="I68" s="102" t="s">
        <v>85</v>
      </c>
      <c r="J68" s="103">
        <f t="shared" si="4"/>
        <v>0</v>
      </c>
      <c r="K68" s="134">
        <v>0</v>
      </c>
      <c r="L68" s="131" t="s">
        <v>85</v>
      </c>
      <c r="M68" s="103">
        <f t="shared" si="5"/>
        <v>0</v>
      </c>
      <c r="N68" s="132">
        <v>0</v>
      </c>
      <c r="O68" s="131">
        <v>0</v>
      </c>
      <c r="P68" s="133">
        <v>0</v>
      </c>
      <c r="Q68" s="130">
        <f t="shared" si="6"/>
        <v>0</v>
      </c>
      <c r="R68" s="132">
        <v>0</v>
      </c>
      <c r="S68" s="131">
        <v>0</v>
      </c>
      <c r="T68" s="130">
        <f t="shared" si="7"/>
        <v>0</v>
      </c>
      <c r="U68" s="101"/>
      <c r="V68" s="102"/>
      <c r="W68" s="103"/>
      <c r="X68" s="129"/>
      <c r="Y68" s="115"/>
    </row>
    <row r="69" spans="2:25" ht="13.5" thickBot="1">
      <c r="B69" s="128"/>
      <c r="C69" s="124"/>
      <c r="D69" s="124"/>
      <c r="E69" s="124"/>
      <c r="F69" s="124"/>
      <c r="G69" s="126"/>
      <c r="H69" s="125"/>
      <c r="I69" s="124"/>
      <c r="J69" s="123"/>
      <c r="K69" s="125"/>
      <c r="L69" s="124"/>
      <c r="M69" s="127"/>
      <c r="N69" s="125"/>
      <c r="O69" s="124"/>
      <c r="P69" s="126"/>
      <c r="Q69" s="123"/>
      <c r="R69" s="125"/>
      <c r="S69" s="124"/>
      <c r="T69" s="123"/>
      <c r="U69" s="125"/>
      <c r="V69" s="124"/>
      <c r="W69" s="123"/>
      <c r="X69" s="122"/>
      <c r="Y69" s="121"/>
    </row>
  </sheetData>
  <sheetProtection/>
  <mergeCells count="13">
    <mergeCell ref="B7:B8"/>
    <mergeCell ref="C7:C8"/>
    <mergeCell ref="D7:D8"/>
    <mergeCell ref="E7:E8"/>
    <mergeCell ref="F7:F8"/>
    <mergeCell ref="G7:G8"/>
    <mergeCell ref="Y7:Y8"/>
    <mergeCell ref="H7:J7"/>
    <mergeCell ref="K7:M7"/>
    <mergeCell ref="N7:Q7"/>
    <mergeCell ref="R7:T7"/>
    <mergeCell ref="U7:W7"/>
    <mergeCell ref="X7:X8"/>
  </mergeCells>
  <printOptions horizontalCentered="1"/>
  <pageMargins left="0.1968503937007874" right="0.1968503937007874" top="0.1968503937007874" bottom="0.1968503937007874" header="0" footer="0"/>
  <pageSetup fitToHeight="10" horizontalDpi="600" verticalDpi="600" orientation="landscape" paperSize="9" r:id="rId1"/>
  <rowBreaks count="1" manualBreakCount="1">
    <brk id="41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M33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25390625" style="38" bestFit="1" customWidth="1"/>
    <col min="4" max="4" width="8.125" style="38" hidden="1" customWidth="1"/>
    <col min="5" max="5" width="9.00390625" style="38" hidden="1" customWidth="1"/>
    <col min="6" max="6" width="19.25390625" style="38" bestFit="1" customWidth="1"/>
    <col min="7" max="7" width="37.25390625" style="38" bestFit="1" customWidth="1"/>
    <col min="8" max="9" width="7.75390625" style="38" customWidth="1"/>
    <col min="10" max="10" width="6.75390625" style="38" hidden="1" customWidth="1"/>
    <col min="11" max="11" width="9.125" style="38" customWidth="1"/>
    <col min="12" max="12" width="6.75390625" style="38" customWidth="1"/>
    <col min="13" max="13" width="12.75390625" style="38" hidden="1" customWidth="1"/>
    <col min="14" max="16384" width="9.125" style="38" customWidth="1"/>
  </cols>
  <sheetData>
    <row r="1" ht="5.25" customHeight="1"/>
    <row r="2" spans="2:13" ht="18.75">
      <c r="B2" s="39" t="str">
        <f>'[1]Title'!D5&amp;" по кинологическому спорту среди мужчин и женщин"</f>
        <v>Кубок Московской области по кинологическому спорту среди мужчин и женщин</v>
      </c>
      <c r="C2" s="40"/>
      <c r="D2" s="40"/>
      <c r="E2" s="40"/>
      <c r="F2" s="40"/>
      <c r="H2" s="41"/>
      <c r="J2" s="42"/>
      <c r="K2" s="42"/>
      <c r="L2" s="42"/>
      <c r="M2" s="42"/>
    </row>
    <row r="3" spans="2:13" ht="18">
      <c r="B3" s="43" t="str">
        <f>'[1]Title'!J7</f>
        <v>6 января 2024 года</v>
      </c>
      <c r="C3" s="40"/>
      <c r="D3" s="40"/>
      <c r="E3" s="40"/>
      <c r="F3" s="40"/>
      <c r="H3" s="41"/>
      <c r="J3" s="42"/>
      <c r="K3" s="42"/>
      <c r="L3" s="42"/>
      <c r="M3" s="42"/>
    </row>
    <row r="4" spans="2:13" ht="18">
      <c r="B4" s="45" t="s">
        <v>214</v>
      </c>
      <c r="C4" s="40"/>
      <c r="D4" s="40"/>
      <c r="E4" s="40"/>
      <c r="F4" s="40"/>
      <c r="H4" s="41"/>
      <c r="J4" s="42"/>
      <c r="K4" s="42"/>
      <c r="L4" s="42"/>
      <c r="M4" s="42"/>
    </row>
    <row r="5" spans="2:7" ht="12.75">
      <c r="B5" s="46" t="s">
        <v>37</v>
      </c>
      <c r="D5" s="38" t="s">
        <v>1</v>
      </c>
      <c r="G5" s="44"/>
    </row>
    <row r="6" spans="7:11" s="37" customFormat="1" ht="13.5" thickBot="1">
      <c r="G6" s="44"/>
      <c r="H6" s="80"/>
      <c r="I6" s="80"/>
      <c r="J6" s="80"/>
      <c r="K6" s="88"/>
    </row>
    <row r="7" spans="2:13" ht="13.5" customHeight="1">
      <c r="B7" s="182" t="s">
        <v>18</v>
      </c>
      <c r="C7" s="184" t="s">
        <v>38</v>
      </c>
      <c r="D7" s="186" t="s">
        <v>39</v>
      </c>
      <c r="E7" s="186" t="s">
        <v>40</v>
      </c>
      <c r="F7" s="184" t="s">
        <v>19</v>
      </c>
      <c r="G7" s="188" t="s">
        <v>21</v>
      </c>
      <c r="H7" s="197" t="s">
        <v>41</v>
      </c>
      <c r="I7" s="191"/>
      <c r="J7" s="192"/>
      <c r="K7" s="180" t="s">
        <v>42</v>
      </c>
      <c r="L7" s="180" t="s">
        <v>23</v>
      </c>
      <c r="M7" s="195" t="s">
        <v>25</v>
      </c>
    </row>
    <row r="8" spans="2:13" ht="23.25" thickBot="1">
      <c r="B8" s="183"/>
      <c r="C8" s="185"/>
      <c r="D8" s="200"/>
      <c r="E8" s="200"/>
      <c r="F8" s="185"/>
      <c r="G8" s="189"/>
      <c r="H8" s="89" t="s">
        <v>43</v>
      </c>
      <c r="I8" s="56" t="s">
        <v>44</v>
      </c>
      <c r="J8" s="57" t="s">
        <v>45</v>
      </c>
      <c r="K8" s="199"/>
      <c r="L8" s="181"/>
      <c r="M8" s="201"/>
    </row>
    <row r="9" spans="2:13" ht="12.75">
      <c r="B9" s="58">
        <v>9006</v>
      </c>
      <c r="C9" s="59" t="s">
        <v>170</v>
      </c>
      <c r="D9" s="90">
        <v>1</v>
      </c>
      <c r="E9" s="90">
        <v>55016</v>
      </c>
      <c r="F9" s="59" t="s">
        <v>101</v>
      </c>
      <c r="G9" s="60" t="s">
        <v>102</v>
      </c>
      <c r="H9" s="61">
        <v>0</v>
      </c>
      <c r="I9" s="62">
        <v>0</v>
      </c>
      <c r="J9" s="91">
        <v>77.75</v>
      </c>
      <c r="K9" s="92">
        <f>SUM(H9,H10,H11,I9,J9)</f>
        <v>77.75</v>
      </c>
      <c r="L9" s="65">
        <v>1</v>
      </c>
      <c r="M9" s="65"/>
    </row>
    <row r="10" spans="2:13" ht="12.75">
      <c r="B10" s="58"/>
      <c r="C10" s="59"/>
      <c r="D10" s="90">
        <v>2</v>
      </c>
      <c r="E10" s="90">
        <v>40001</v>
      </c>
      <c r="F10" s="59" t="s">
        <v>137</v>
      </c>
      <c r="G10" s="60" t="s">
        <v>138</v>
      </c>
      <c r="H10" s="67">
        <v>0</v>
      </c>
      <c r="I10" s="68"/>
      <c r="J10" s="91"/>
      <c r="K10" s="93"/>
      <c r="L10" s="94"/>
      <c r="M10" s="94"/>
    </row>
    <row r="11" spans="2:13" ht="12.75">
      <c r="B11" s="95"/>
      <c r="C11" s="96"/>
      <c r="D11" s="97">
        <v>3</v>
      </c>
      <c r="E11" s="98">
        <v>55004</v>
      </c>
      <c r="F11" s="99" t="s">
        <v>98</v>
      </c>
      <c r="G11" s="100" t="s">
        <v>99</v>
      </c>
      <c r="H11" s="101">
        <v>0</v>
      </c>
      <c r="I11" s="102"/>
      <c r="J11" s="103"/>
      <c r="K11" s="104"/>
      <c r="L11" s="105"/>
      <c r="M11" s="105"/>
    </row>
    <row r="12" spans="2:13" ht="12.75">
      <c r="B12" s="58">
        <v>9007</v>
      </c>
      <c r="C12" s="106" t="s">
        <v>171</v>
      </c>
      <c r="D12" s="107">
        <v>1</v>
      </c>
      <c r="E12" s="90">
        <v>65012</v>
      </c>
      <c r="F12" s="59" t="s">
        <v>63</v>
      </c>
      <c r="G12" s="60" t="s">
        <v>64</v>
      </c>
      <c r="H12" s="108">
        <v>0</v>
      </c>
      <c r="I12" s="109">
        <v>0</v>
      </c>
      <c r="J12" s="110">
        <v>79.17</v>
      </c>
      <c r="K12" s="93">
        <f>SUM(H12,H13,H14,I12,J12)</f>
        <v>79.17</v>
      </c>
      <c r="L12" s="111">
        <f>L9+1</f>
        <v>2</v>
      </c>
      <c r="M12" s="111"/>
    </row>
    <row r="13" spans="2:13" ht="12.75">
      <c r="B13" s="58"/>
      <c r="C13" s="59"/>
      <c r="D13" s="90">
        <v>2</v>
      </c>
      <c r="E13" s="90">
        <v>40006</v>
      </c>
      <c r="F13" s="59" t="s">
        <v>106</v>
      </c>
      <c r="G13" s="60" t="s">
        <v>132</v>
      </c>
      <c r="H13" s="67">
        <v>0</v>
      </c>
      <c r="I13" s="68"/>
      <c r="J13" s="91"/>
      <c r="K13" s="93"/>
      <c r="L13" s="71"/>
      <c r="M13" s="71"/>
    </row>
    <row r="14" spans="2:13" ht="12.75">
      <c r="B14" s="112"/>
      <c r="C14" s="113"/>
      <c r="D14" s="114">
        <v>3</v>
      </c>
      <c r="E14" s="98">
        <v>65005</v>
      </c>
      <c r="F14" s="99" t="s">
        <v>59</v>
      </c>
      <c r="G14" s="100" t="s">
        <v>60</v>
      </c>
      <c r="H14" s="101">
        <v>0</v>
      </c>
      <c r="I14" s="102"/>
      <c r="J14" s="103"/>
      <c r="K14" s="104"/>
      <c r="L14" s="115"/>
      <c r="M14" s="115"/>
    </row>
    <row r="15" spans="2:13" ht="12.75">
      <c r="B15" s="58">
        <v>9004</v>
      </c>
      <c r="C15" s="59" t="s">
        <v>172</v>
      </c>
      <c r="D15" s="107">
        <v>1</v>
      </c>
      <c r="E15" s="90">
        <v>55002</v>
      </c>
      <c r="F15" s="59" t="s">
        <v>93</v>
      </c>
      <c r="G15" s="60" t="s">
        <v>97</v>
      </c>
      <c r="H15" s="108">
        <v>0</v>
      </c>
      <c r="I15" s="109">
        <v>0</v>
      </c>
      <c r="J15" s="110">
        <v>81.06</v>
      </c>
      <c r="K15" s="93">
        <f>SUM(H15,H16,H17,I15,J15)</f>
        <v>81.06</v>
      </c>
      <c r="L15" s="94">
        <f>L12+1</f>
        <v>3</v>
      </c>
      <c r="M15" s="94"/>
    </row>
    <row r="16" spans="2:13" ht="12.75">
      <c r="B16" s="58"/>
      <c r="C16" s="59"/>
      <c r="D16" s="90">
        <v>2</v>
      </c>
      <c r="E16" s="90">
        <v>30001</v>
      </c>
      <c r="F16" s="59" t="s">
        <v>159</v>
      </c>
      <c r="G16" s="60" t="s">
        <v>160</v>
      </c>
      <c r="H16" s="67">
        <v>0</v>
      </c>
      <c r="I16" s="68"/>
      <c r="J16" s="91"/>
      <c r="K16" s="93"/>
      <c r="L16" s="71"/>
      <c r="M16" s="71"/>
    </row>
    <row r="17" spans="2:13" ht="12.75">
      <c r="B17" s="95"/>
      <c r="C17" s="96"/>
      <c r="D17" s="114">
        <v>3</v>
      </c>
      <c r="E17" s="98">
        <v>55017</v>
      </c>
      <c r="F17" s="99" t="s">
        <v>124</v>
      </c>
      <c r="G17" s="100" t="s">
        <v>125</v>
      </c>
      <c r="H17" s="101">
        <v>0</v>
      </c>
      <c r="I17" s="102"/>
      <c r="J17" s="103"/>
      <c r="K17" s="104"/>
      <c r="L17" s="84"/>
      <c r="M17" s="84"/>
    </row>
    <row r="18" spans="2:13" ht="12.75">
      <c r="B18" s="58">
        <v>9005</v>
      </c>
      <c r="C18" s="106" t="s">
        <v>173</v>
      </c>
      <c r="D18" s="107">
        <v>1</v>
      </c>
      <c r="E18" s="90">
        <v>55010</v>
      </c>
      <c r="F18" s="59" t="s">
        <v>63</v>
      </c>
      <c r="G18" s="60" t="s">
        <v>100</v>
      </c>
      <c r="H18" s="108">
        <v>0</v>
      </c>
      <c r="I18" s="109">
        <v>0</v>
      </c>
      <c r="J18" s="110">
        <v>85.31</v>
      </c>
      <c r="K18" s="93">
        <f>SUM(H18,H19,H20,I18,J18)</f>
        <v>85.31</v>
      </c>
      <c r="L18" s="111">
        <f>L15+1</f>
        <v>4</v>
      </c>
      <c r="M18" s="111"/>
    </row>
    <row r="19" spans="2:13" ht="12.75">
      <c r="B19" s="58"/>
      <c r="C19" s="59"/>
      <c r="D19" s="90">
        <v>2</v>
      </c>
      <c r="E19" s="90">
        <v>30007</v>
      </c>
      <c r="F19" s="59" t="s">
        <v>149</v>
      </c>
      <c r="G19" s="60" t="s">
        <v>150</v>
      </c>
      <c r="H19" s="67">
        <v>0</v>
      </c>
      <c r="I19" s="68"/>
      <c r="J19" s="103"/>
      <c r="K19" s="93"/>
      <c r="L19" s="71"/>
      <c r="M19" s="71"/>
    </row>
    <row r="20" spans="2:13" ht="12.75">
      <c r="B20" s="112"/>
      <c r="C20" s="113"/>
      <c r="D20" s="114">
        <v>3</v>
      </c>
      <c r="E20" s="98">
        <v>55009</v>
      </c>
      <c r="F20" s="99" t="s">
        <v>57</v>
      </c>
      <c r="G20" s="100" t="s">
        <v>105</v>
      </c>
      <c r="H20" s="101">
        <v>0</v>
      </c>
      <c r="I20" s="102"/>
      <c r="J20" s="103"/>
      <c r="K20" s="104"/>
      <c r="L20" s="115"/>
      <c r="M20" s="115"/>
    </row>
    <row r="21" spans="2:13" ht="12.75">
      <c r="B21" s="58">
        <v>9003</v>
      </c>
      <c r="C21" s="59" t="s">
        <v>174</v>
      </c>
      <c r="D21" s="90">
        <v>1</v>
      </c>
      <c r="E21" s="90">
        <v>55007</v>
      </c>
      <c r="F21" s="59" t="s">
        <v>106</v>
      </c>
      <c r="G21" s="60" t="s">
        <v>107</v>
      </c>
      <c r="H21" s="108">
        <v>5</v>
      </c>
      <c r="I21" s="109">
        <v>0</v>
      </c>
      <c r="J21" s="103"/>
      <c r="K21" s="93">
        <v>86.75</v>
      </c>
      <c r="L21" s="94">
        <f>L18+1</f>
        <v>5</v>
      </c>
      <c r="M21" s="94"/>
    </row>
    <row r="22" spans="2:13" ht="12.75">
      <c r="B22" s="58"/>
      <c r="C22" s="59"/>
      <c r="D22" s="90">
        <v>2</v>
      </c>
      <c r="E22" s="90">
        <v>30003</v>
      </c>
      <c r="F22" s="59" t="s">
        <v>71</v>
      </c>
      <c r="G22" s="60" t="s">
        <v>165</v>
      </c>
      <c r="H22" s="67">
        <v>0</v>
      </c>
      <c r="I22" s="68"/>
      <c r="J22" s="91"/>
      <c r="K22" s="93"/>
      <c r="L22" s="71"/>
      <c r="M22" s="71"/>
    </row>
    <row r="23" spans="2:13" ht="12.75">
      <c r="B23" s="112"/>
      <c r="C23" s="96"/>
      <c r="D23" s="97">
        <v>3</v>
      </c>
      <c r="E23" s="98">
        <v>55012</v>
      </c>
      <c r="F23" s="99" t="s">
        <v>59</v>
      </c>
      <c r="G23" s="100" t="s">
        <v>104</v>
      </c>
      <c r="H23" s="101">
        <v>0</v>
      </c>
      <c r="I23" s="102"/>
      <c r="J23" s="103"/>
      <c r="K23" s="104"/>
      <c r="L23" s="84"/>
      <c r="M23" s="84"/>
    </row>
    <row r="24" spans="2:13" ht="12.75">
      <c r="B24" s="58">
        <v>9008</v>
      </c>
      <c r="C24" s="106" t="s">
        <v>175</v>
      </c>
      <c r="D24" s="107">
        <v>1</v>
      </c>
      <c r="E24" s="90">
        <v>65013</v>
      </c>
      <c r="F24" s="59" t="s">
        <v>57</v>
      </c>
      <c r="G24" s="60" t="s">
        <v>58</v>
      </c>
      <c r="H24" s="108">
        <v>0</v>
      </c>
      <c r="I24" s="109">
        <v>0</v>
      </c>
      <c r="J24" s="110">
        <v>88.75</v>
      </c>
      <c r="K24" s="93">
        <f>SUM(H24,H25,H26,I24,J24)</f>
        <v>88.75</v>
      </c>
      <c r="L24" s="111">
        <f>L21+1</f>
        <v>6</v>
      </c>
      <c r="M24" s="111"/>
    </row>
    <row r="25" spans="2:13" ht="12.75">
      <c r="B25" s="58"/>
      <c r="C25" s="59"/>
      <c r="D25" s="90">
        <v>2</v>
      </c>
      <c r="E25" s="90">
        <v>40004</v>
      </c>
      <c r="F25" s="59" t="s">
        <v>133</v>
      </c>
      <c r="G25" s="60" t="s">
        <v>134</v>
      </c>
      <c r="H25" s="67">
        <v>0</v>
      </c>
      <c r="I25" s="68"/>
      <c r="J25" s="91"/>
      <c r="K25" s="93"/>
      <c r="L25" s="71"/>
      <c r="M25" s="71"/>
    </row>
    <row r="26" spans="2:13" ht="12.75">
      <c r="B26" s="95"/>
      <c r="C26" s="113"/>
      <c r="D26" s="114">
        <v>3</v>
      </c>
      <c r="E26" s="98">
        <v>65001</v>
      </c>
      <c r="F26" s="99" t="s">
        <v>63</v>
      </c>
      <c r="G26" s="100" t="s">
        <v>68</v>
      </c>
      <c r="H26" s="101">
        <v>0</v>
      </c>
      <c r="I26" s="102"/>
      <c r="J26" s="103"/>
      <c r="K26" s="104"/>
      <c r="L26" s="115"/>
      <c r="M26" s="115"/>
    </row>
    <row r="27" spans="2:13" ht="12.75">
      <c r="B27" s="58">
        <v>9002</v>
      </c>
      <c r="C27" s="59" t="s">
        <v>176</v>
      </c>
      <c r="D27" s="90">
        <v>1</v>
      </c>
      <c r="E27" s="90">
        <v>65008</v>
      </c>
      <c r="F27" s="59" t="s">
        <v>65</v>
      </c>
      <c r="G27" s="60" t="s">
        <v>66</v>
      </c>
      <c r="H27" s="108">
        <v>0</v>
      </c>
      <c r="I27" s="109">
        <v>0</v>
      </c>
      <c r="J27" s="110">
        <v>92.28</v>
      </c>
      <c r="K27" s="93">
        <f>SUM(H27,H28,H29,I27,J27)</f>
        <v>92.28</v>
      </c>
      <c r="L27" s="94">
        <f>L24+1</f>
        <v>7</v>
      </c>
      <c r="M27" s="94"/>
    </row>
    <row r="28" spans="2:13" ht="12.75">
      <c r="B28" s="58"/>
      <c r="C28" s="59"/>
      <c r="D28" s="90">
        <v>2</v>
      </c>
      <c r="E28" s="90">
        <v>30002</v>
      </c>
      <c r="F28" s="59" t="s">
        <v>119</v>
      </c>
      <c r="G28" s="60" t="s">
        <v>146</v>
      </c>
      <c r="H28" s="67">
        <v>0</v>
      </c>
      <c r="I28" s="68"/>
      <c r="J28" s="91"/>
      <c r="K28" s="93"/>
      <c r="L28" s="71"/>
      <c r="M28" s="71"/>
    </row>
    <row r="29" spans="2:13" ht="12.75">
      <c r="B29" s="95"/>
      <c r="C29" s="96"/>
      <c r="D29" s="97">
        <v>3</v>
      </c>
      <c r="E29" s="98">
        <v>65003</v>
      </c>
      <c r="F29" s="99" t="s">
        <v>61</v>
      </c>
      <c r="G29" s="100" t="s">
        <v>62</v>
      </c>
      <c r="H29" s="101">
        <v>0</v>
      </c>
      <c r="I29" s="102"/>
      <c r="J29" s="103"/>
      <c r="K29" s="104"/>
      <c r="L29" s="84"/>
      <c r="M29" s="84"/>
    </row>
    <row r="30" spans="2:13" ht="12.75">
      <c r="B30" s="58">
        <v>9001</v>
      </c>
      <c r="C30" s="106" t="s">
        <v>177</v>
      </c>
      <c r="D30" s="107">
        <v>1</v>
      </c>
      <c r="E30" s="90">
        <v>65010</v>
      </c>
      <c r="F30" s="59" t="s">
        <v>71</v>
      </c>
      <c r="G30" s="60" t="s">
        <v>72</v>
      </c>
      <c r="H30" s="108">
        <v>0</v>
      </c>
      <c r="I30" s="109">
        <v>0</v>
      </c>
      <c r="J30" s="110">
        <v>93.65</v>
      </c>
      <c r="K30" s="93">
        <f>SUM(H30,H31,H32,I30,J30)</f>
        <v>213.65</v>
      </c>
      <c r="L30" s="111">
        <f>L27+1</f>
        <v>8</v>
      </c>
      <c r="M30" s="111"/>
    </row>
    <row r="31" spans="2:13" ht="12.75">
      <c r="B31" s="58"/>
      <c r="C31" s="59"/>
      <c r="D31" s="90">
        <v>2</v>
      </c>
      <c r="E31" s="90">
        <v>30005</v>
      </c>
      <c r="F31" s="59" t="s">
        <v>147</v>
      </c>
      <c r="G31" s="60" t="s">
        <v>148</v>
      </c>
      <c r="H31" s="67">
        <v>0</v>
      </c>
      <c r="I31" s="68"/>
      <c r="J31" s="91"/>
      <c r="K31" s="93"/>
      <c r="L31" s="71"/>
      <c r="M31" s="71"/>
    </row>
    <row r="32" spans="2:13" ht="12.75">
      <c r="B32" s="112"/>
      <c r="C32" s="113"/>
      <c r="D32" s="114">
        <v>3</v>
      </c>
      <c r="E32" s="98">
        <v>65014</v>
      </c>
      <c r="F32" s="99" t="s">
        <v>61</v>
      </c>
      <c r="G32" s="100" t="s">
        <v>67</v>
      </c>
      <c r="H32" s="101">
        <v>120</v>
      </c>
      <c r="I32" s="102"/>
      <c r="J32" s="103"/>
      <c r="K32" s="104"/>
      <c r="L32" s="115"/>
      <c r="M32" s="115"/>
    </row>
    <row r="33" spans="2:13" ht="13.5" thickBot="1">
      <c r="B33" s="73"/>
      <c r="C33" s="74"/>
      <c r="D33" s="74"/>
      <c r="E33" s="74"/>
      <c r="F33" s="74"/>
      <c r="G33" s="75"/>
      <c r="H33" s="76"/>
      <c r="I33" s="74"/>
      <c r="J33" s="77"/>
      <c r="K33" s="116"/>
      <c r="L33" s="78"/>
      <c r="M33" s="78"/>
    </row>
  </sheetData>
  <sheetProtection/>
  <mergeCells count="10">
    <mergeCell ref="H7:J7"/>
    <mergeCell ref="K7:K8"/>
    <mergeCell ref="L7:L8"/>
    <mergeCell ref="M7:M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N29"/>
  <sheetViews>
    <sheetView zoomScalePageLayoutView="0" workbookViewId="0" topLeftCell="A9">
      <selection activeCell="E33" sqref="E33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9.25390625" style="38" bestFit="1" customWidth="1"/>
    <col min="4" max="4" width="18.875" style="38" bestFit="1" customWidth="1"/>
    <col min="5" max="5" width="37.2539062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186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65 см</v>
      </c>
      <c r="E5" s="44"/>
    </row>
    <row r="6" spans="2:9" s="37" customFormat="1" ht="12.75">
      <c r="B6" s="47"/>
      <c r="E6" s="48"/>
      <c r="F6" s="49" t="s">
        <v>14</v>
      </c>
      <c r="G6" s="50">
        <v>210</v>
      </c>
      <c r="H6" s="50" t="s">
        <v>15</v>
      </c>
      <c r="I6" s="51">
        <v>48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72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65013</v>
      </c>
      <c r="C10" s="59" t="s">
        <v>57</v>
      </c>
      <c r="D10" s="59" t="s">
        <v>47</v>
      </c>
      <c r="E10" s="60" t="s">
        <v>58</v>
      </c>
      <c r="F10" s="61">
        <v>0</v>
      </c>
      <c r="G10" s="62">
        <v>38.41</v>
      </c>
      <c r="H10" s="63">
        <f aca="true" t="shared" si="0" ref="H10:H27">IF(OR(G10="снят",G10="н/я",G10&gt;I$7),120,IF(G10&gt;I$6,G10-I$6,0))</f>
        <v>0</v>
      </c>
      <c r="I10" s="64">
        <f aca="true" t="shared" si="1" ref="I10:I27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5.47</v>
      </c>
      <c r="M10" s="65"/>
      <c r="N10" s="65">
        <v>18</v>
      </c>
    </row>
    <row r="11" spans="2:14" ht="12.75">
      <c r="B11" s="58">
        <v>65005</v>
      </c>
      <c r="C11" s="59" t="s">
        <v>59</v>
      </c>
      <c r="D11" s="59" t="s">
        <v>47</v>
      </c>
      <c r="E11" s="60" t="s">
        <v>60</v>
      </c>
      <c r="F11" s="67">
        <v>0</v>
      </c>
      <c r="G11" s="68">
        <v>42.37</v>
      </c>
      <c r="H11" s="69">
        <f t="shared" si="0"/>
        <v>0</v>
      </c>
      <c r="I11" s="70">
        <f t="shared" si="1"/>
        <v>0</v>
      </c>
      <c r="J11" s="71">
        <f aca="true" t="shared" si="2" ref="J11:J27">J10+1</f>
        <v>2</v>
      </c>
      <c r="K11" s="71">
        <f aca="true" t="shared" si="3" ref="K11:K27">IF(OR(G11="снят",G11="н/я",G11&gt;I$7,G11=0),"—",K10+1)</f>
        <v>2</v>
      </c>
      <c r="L11" s="72">
        <f>IF(OR(G11="снят",G11="н/я",G11&gt;I$7,G11=0),"—",ROUND($G$6/G11,2))</f>
        <v>4.96</v>
      </c>
      <c r="M11" s="71"/>
      <c r="N11" s="71">
        <v>17</v>
      </c>
    </row>
    <row r="12" spans="2:14" ht="12.75">
      <c r="B12" s="58">
        <v>65003</v>
      </c>
      <c r="C12" s="59" t="s">
        <v>61</v>
      </c>
      <c r="D12" s="59" t="s">
        <v>47</v>
      </c>
      <c r="E12" s="60" t="s">
        <v>62</v>
      </c>
      <c r="F12" s="67">
        <v>0</v>
      </c>
      <c r="G12" s="68">
        <v>48.69</v>
      </c>
      <c r="H12" s="69">
        <f t="shared" si="0"/>
        <v>0.6899999999999977</v>
      </c>
      <c r="I12" s="70">
        <f t="shared" si="1"/>
        <v>0.6899999999999977</v>
      </c>
      <c r="J12" s="71">
        <f t="shared" si="2"/>
        <v>3</v>
      </c>
      <c r="K12" s="71">
        <f t="shared" si="3"/>
        <v>3</v>
      </c>
      <c r="L12" s="72">
        <f aca="true" t="shared" si="4" ref="L12:L27">IF(OR(G12="снят",G12="н/я",G12&gt;I$7,G12=0),"—",ROUND($G$6/G12,2))</f>
        <v>4.31</v>
      </c>
      <c r="M12" s="71"/>
      <c r="N12" s="71">
        <v>16</v>
      </c>
    </row>
    <row r="13" spans="2:14" ht="12.75">
      <c r="B13" s="58">
        <v>65012</v>
      </c>
      <c r="C13" s="59" t="s">
        <v>63</v>
      </c>
      <c r="D13" s="59" t="s">
        <v>47</v>
      </c>
      <c r="E13" s="60" t="s">
        <v>64</v>
      </c>
      <c r="F13" s="67">
        <v>5</v>
      </c>
      <c r="G13" s="68">
        <v>40.68</v>
      </c>
      <c r="H13" s="69">
        <f t="shared" si="0"/>
        <v>0</v>
      </c>
      <c r="I13" s="70">
        <f t="shared" si="1"/>
        <v>5</v>
      </c>
      <c r="J13" s="71">
        <f t="shared" si="2"/>
        <v>4</v>
      </c>
      <c r="K13" s="71">
        <f t="shared" si="3"/>
        <v>4</v>
      </c>
      <c r="L13" s="72">
        <f t="shared" si="4"/>
        <v>5.16</v>
      </c>
      <c r="M13" s="71"/>
      <c r="N13" s="71">
        <v>15</v>
      </c>
    </row>
    <row r="14" spans="2:14" ht="12.75">
      <c r="B14" s="58">
        <v>65008</v>
      </c>
      <c r="C14" s="59" t="s">
        <v>65</v>
      </c>
      <c r="D14" s="59" t="s">
        <v>47</v>
      </c>
      <c r="E14" s="60" t="s">
        <v>66</v>
      </c>
      <c r="F14" s="67">
        <v>5</v>
      </c>
      <c r="G14" s="68">
        <v>45.74</v>
      </c>
      <c r="H14" s="69">
        <f t="shared" si="0"/>
        <v>0</v>
      </c>
      <c r="I14" s="70">
        <f t="shared" si="1"/>
        <v>5</v>
      </c>
      <c r="J14" s="71">
        <f t="shared" si="2"/>
        <v>5</v>
      </c>
      <c r="K14" s="71">
        <f t="shared" si="3"/>
        <v>5</v>
      </c>
      <c r="L14" s="72">
        <f t="shared" si="4"/>
        <v>4.59</v>
      </c>
      <c r="M14" s="71"/>
      <c r="N14" s="71">
        <v>14</v>
      </c>
    </row>
    <row r="15" spans="2:14" ht="12.75">
      <c r="B15" s="58">
        <v>65014</v>
      </c>
      <c r="C15" s="59" t="s">
        <v>61</v>
      </c>
      <c r="D15" s="59" t="s">
        <v>47</v>
      </c>
      <c r="E15" s="60" t="s">
        <v>67</v>
      </c>
      <c r="F15" s="67">
        <v>0</v>
      </c>
      <c r="G15" s="68">
        <v>53.38</v>
      </c>
      <c r="H15" s="69">
        <f t="shared" si="0"/>
        <v>5.380000000000003</v>
      </c>
      <c r="I15" s="70">
        <f t="shared" si="1"/>
        <v>5.380000000000003</v>
      </c>
      <c r="J15" s="71">
        <f t="shared" si="2"/>
        <v>6</v>
      </c>
      <c r="K15" s="71">
        <f t="shared" si="3"/>
        <v>6</v>
      </c>
      <c r="L15" s="72">
        <f t="shared" si="4"/>
        <v>3.93</v>
      </c>
      <c r="M15" s="71"/>
      <c r="N15" s="71">
        <v>13</v>
      </c>
    </row>
    <row r="16" spans="2:14" ht="12.75">
      <c r="B16" s="58">
        <v>65001</v>
      </c>
      <c r="C16" s="59" t="s">
        <v>63</v>
      </c>
      <c r="D16" s="59" t="s">
        <v>47</v>
      </c>
      <c r="E16" s="60" t="s">
        <v>68</v>
      </c>
      <c r="F16" s="67">
        <v>10</v>
      </c>
      <c r="G16" s="68">
        <v>37.66</v>
      </c>
      <c r="H16" s="69">
        <f t="shared" si="0"/>
        <v>0</v>
      </c>
      <c r="I16" s="70">
        <f t="shared" si="1"/>
        <v>10</v>
      </c>
      <c r="J16" s="71">
        <f t="shared" si="2"/>
        <v>7</v>
      </c>
      <c r="K16" s="71">
        <f t="shared" si="3"/>
        <v>7</v>
      </c>
      <c r="L16" s="72">
        <f t="shared" si="4"/>
        <v>5.58</v>
      </c>
      <c r="M16" s="71"/>
      <c r="N16" s="71">
        <v>12</v>
      </c>
    </row>
    <row r="17" spans="2:14" ht="12.75">
      <c r="B17" s="58">
        <v>65006</v>
      </c>
      <c r="C17" s="59" t="s">
        <v>69</v>
      </c>
      <c r="D17" s="59" t="s">
        <v>47</v>
      </c>
      <c r="E17" s="60" t="s">
        <v>70</v>
      </c>
      <c r="F17" s="67">
        <v>15</v>
      </c>
      <c r="G17" s="68">
        <v>47.79</v>
      </c>
      <c r="H17" s="69">
        <f t="shared" si="0"/>
        <v>0</v>
      </c>
      <c r="I17" s="70">
        <f t="shared" si="1"/>
        <v>15</v>
      </c>
      <c r="J17" s="71">
        <f t="shared" si="2"/>
        <v>8</v>
      </c>
      <c r="K17" s="71">
        <f t="shared" si="3"/>
        <v>8</v>
      </c>
      <c r="L17" s="72">
        <f t="shared" si="4"/>
        <v>4.39</v>
      </c>
      <c r="M17" s="71"/>
      <c r="N17" s="71">
        <v>11</v>
      </c>
    </row>
    <row r="18" spans="2:14" ht="12.75">
      <c r="B18" s="58">
        <v>65010</v>
      </c>
      <c r="C18" s="59" t="s">
        <v>71</v>
      </c>
      <c r="D18" s="59" t="s">
        <v>47</v>
      </c>
      <c r="E18" s="60" t="s">
        <v>72</v>
      </c>
      <c r="F18" s="67">
        <v>20</v>
      </c>
      <c r="G18" s="68">
        <v>49.12</v>
      </c>
      <c r="H18" s="69">
        <f t="shared" si="0"/>
        <v>1.1199999999999974</v>
      </c>
      <c r="I18" s="70">
        <f t="shared" si="1"/>
        <v>21.119999999999997</v>
      </c>
      <c r="J18" s="71">
        <f t="shared" si="2"/>
        <v>9</v>
      </c>
      <c r="K18" s="71">
        <f t="shared" si="3"/>
        <v>9</v>
      </c>
      <c r="L18" s="72">
        <f t="shared" si="4"/>
        <v>4.28</v>
      </c>
      <c r="M18" s="71"/>
      <c r="N18" s="71">
        <v>10</v>
      </c>
    </row>
    <row r="19" spans="2:14" ht="12.75">
      <c r="B19" s="58">
        <v>65009</v>
      </c>
      <c r="C19" s="59" t="s">
        <v>73</v>
      </c>
      <c r="D19" s="59" t="s">
        <v>47</v>
      </c>
      <c r="E19" s="60" t="s">
        <v>74</v>
      </c>
      <c r="F19" s="67">
        <v>25</v>
      </c>
      <c r="G19" s="68">
        <v>47.22</v>
      </c>
      <c r="H19" s="69">
        <f t="shared" si="0"/>
        <v>0</v>
      </c>
      <c r="I19" s="70">
        <f t="shared" si="1"/>
        <v>25</v>
      </c>
      <c r="J19" s="71">
        <f t="shared" si="2"/>
        <v>10</v>
      </c>
      <c r="K19" s="71">
        <f t="shared" si="3"/>
        <v>10</v>
      </c>
      <c r="L19" s="72">
        <f t="shared" si="4"/>
        <v>4.45</v>
      </c>
      <c r="M19" s="71"/>
      <c r="N19" s="71">
        <v>9</v>
      </c>
    </row>
    <row r="20" spans="2:14" ht="12.75">
      <c r="B20" s="58">
        <v>65002</v>
      </c>
      <c r="C20" s="59" t="s">
        <v>57</v>
      </c>
      <c r="D20" s="59" t="s">
        <v>47</v>
      </c>
      <c r="E20" s="60" t="s">
        <v>75</v>
      </c>
      <c r="F20" s="67">
        <v>0</v>
      </c>
      <c r="G20" s="68" t="s">
        <v>76</v>
      </c>
      <c r="H20" s="69">
        <f t="shared" si="0"/>
        <v>120</v>
      </c>
      <c r="I20" s="70">
        <f t="shared" si="1"/>
        <v>120</v>
      </c>
      <c r="J20" s="71">
        <f t="shared" si="2"/>
        <v>11</v>
      </c>
      <c r="K20" s="71" t="str">
        <f t="shared" si="3"/>
        <v>—</v>
      </c>
      <c r="L20" s="72" t="str">
        <f t="shared" si="4"/>
        <v>—</v>
      </c>
      <c r="M20" s="71"/>
      <c r="N20" s="71">
        <v>0</v>
      </c>
    </row>
    <row r="21" spans="2:14" ht="12.75">
      <c r="B21" s="58">
        <v>65004</v>
      </c>
      <c r="C21" s="59" t="s">
        <v>77</v>
      </c>
      <c r="D21" s="59" t="s">
        <v>47</v>
      </c>
      <c r="E21" s="60" t="s">
        <v>78</v>
      </c>
      <c r="F21" s="67">
        <v>0</v>
      </c>
      <c r="G21" s="68" t="s">
        <v>76</v>
      </c>
      <c r="H21" s="69">
        <f t="shared" si="0"/>
        <v>120</v>
      </c>
      <c r="I21" s="70">
        <f t="shared" si="1"/>
        <v>120</v>
      </c>
      <c r="J21" s="71">
        <f t="shared" si="2"/>
        <v>12</v>
      </c>
      <c r="K21" s="71" t="str">
        <f t="shared" si="3"/>
        <v>—</v>
      </c>
      <c r="L21" s="72" t="str">
        <f t="shared" si="4"/>
        <v>—</v>
      </c>
      <c r="M21" s="71"/>
      <c r="N21" s="71">
        <v>0</v>
      </c>
    </row>
    <row r="22" spans="2:14" ht="12.75">
      <c r="B22" s="58">
        <v>65007</v>
      </c>
      <c r="C22" s="59" t="s">
        <v>79</v>
      </c>
      <c r="D22" s="59" t="s">
        <v>47</v>
      </c>
      <c r="E22" s="60" t="s">
        <v>80</v>
      </c>
      <c r="F22" s="67">
        <v>0</v>
      </c>
      <c r="G22" s="68" t="s">
        <v>76</v>
      </c>
      <c r="H22" s="69">
        <f t="shared" si="0"/>
        <v>120</v>
      </c>
      <c r="I22" s="70">
        <f t="shared" si="1"/>
        <v>120</v>
      </c>
      <c r="J22" s="71">
        <f t="shared" si="2"/>
        <v>13</v>
      </c>
      <c r="K22" s="71" t="str">
        <f t="shared" si="3"/>
        <v>—</v>
      </c>
      <c r="L22" s="72" t="str">
        <f t="shared" si="4"/>
        <v>—</v>
      </c>
      <c r="M22" s="71"/>
      <c r="N22" s="71">
        <v>0</v>
      </c>
    </row>
    <row r="23" spans="2:14" ht="12.75">
      <c r="B23" s="58">
        <v>65011</v>
      </c>
      <c r="C23" s="59" t="s">
        <v>81</v>
      </c>
      <c r="D23" s="59" t="s">
        <v>47</v>
      </c>
      <c r="E23" s="60" t="s">
        <v>82</v>
      </c>
      <c r="F23" s="67">
        <v>0</v>
      </c>
      <c r="G23" s="68" t="s">
        <v>76</v>
      </c>
      <c r="H23" s="69">
        <f t="shared" si="0"/>
        <v>120</v>
      </c>
      <c r="I23" s="70">
        <f t="shared" si="1"/>
        <v>120</v>
      </c>
      <c r="J23" s="71">
        <f t="shared" si="2"/>
        <v>14</v>
      </c>
      <c r="K23" s="71" t="str">
        <f t="shared" si="3"/>
        <v>—</v>
      </c>
      <c r="L23" s="72" t="str">
        <f t="shared" si="4"/>
        <v>—</v>
      </c>
      <c r="M23" s="71"/>
      <c r="N23" s="71">
        <v>0</v>
      </c>
    </row>
    <row r="24" spans="2:14" ht="12.75">
      <c r="B24" s="58">
        <v>65016</v>
      </c>
      <c r="C24" s="59" t="s">
        <v>86</v>
      </c>
      <c r="D24" s="59" t="s">
        <v>49</v>
      </c>
      <c r="E24" s="60" t="s">
        <v>87</v>
      </c>
      <c r="F24" s="67">
        <v>0</v>
      </c>
      <c r="G24" s="68" t="s">
        <v>76</v>
      </c>
      <c r="H24" s="69">
        <f t="shared" si="0"/>
        <v>120</v>
      </c>
      <c r="I24" s="70">
        <f t="shared" si="1"/>
        <v>120</v>
      </c>
      <c r="J24" s="71">
        <f>J28+1</f>
        <v>16</v>
      </c>
      <c r="K24" s="71" t="str">
        <f>IF(OR(G24="снят",G24="н/я",G24&gt;I$7,G24=0),"—",K28+1)</f>
        <v>—</v>
      </c>
      <c r="L24" s="72" t="str">
        <f t="shared" si="4"/>
        <v>—</v>
      </c>
      <c r="M24" s="71"/>
      <c r="N24" s="71">
        <v>0</v>
      </c>
    </row>
    <row r="25" spans="2:14" ht="12.75">
      <c r="B25" s="58">
        <v>65017</v>
      </c>
      <c r="C25" s="59" t="s">
        <v>88</v>
      </c>
      <c r="D25" s="59" t="s">
        <v>50</v>
      </c>
      <c r="E25" s="60" t="s">
        <v>89</v>
      </c>
      <c r="F25" s="67">
        <v>0</v>
      </c>
      <c r="G25" s="68" t="s">
        <v>76</v>
      </c>
      <c r="H25" s="69">
        <f t="shared" si="0"/>
        <v>120</v>
      </c>
      <c r="I25" s="70">
        <f t="shared" si="1"/>
        <v>120</v>
      </c>
      <c r="J25" s="71">
        <f t="shared" si="2"/>
        <v>17</v>
      </c>
      <c r="K25" s="71" t="str">
        <f t="shared" si="3"/>
        <v>—</v>
      </c>
      <c r="L25" s="72" t="str">
        <f t="shared" si="4"/>
        <v>—</v>
      </c>
      <c r="M25" s="71"/>
      <c r="N25" s="71">
        <v>0</v>
      </c>
    </row>
    <row r="26" spans="2:14" ht="12.75">
      <c r="B26" s="58">
        <v>65018</v>
      </c>
      <c r="C26" s="59" t="s">
        <v>90</v>
      </c>
      <c r="D26" s="59" t="s">
        <v>51</v>
      </c>
      <c r="E26" s="60" t="s">
        <v>91</v>
      </c>
      <c r="F26" s="67">
        <v>0</v>
      </c>
      <c r="G26" s="68" t="s">
        <v>76</v>
      </c>
      <c r="H26" s="69">
        <f t="shared" si="0"/>
        <v>120</v>
      </c>
      <c r="I26" s="70">
        <f t="shared" si="1"/>
        <v>120</v>
      </c>
      <c r="J26" s="71">
        <f t="shared" si="2"/>
        <v>18</v>
      </c>
      <c r="K26" s="71" t="str">
        <f t="shared" si="3"/>
        <v>—</v>
      </c>
      <c r="L26" s="72" t="str">
        <f t="shared" si="4"/>
        <v>—</v>
      </c>
      <c r="M26" s="71"/>
      <c r="N26" s="71">
        <v>0</v>
      </c>
    </row>
    <row r="27" spans="2:14" ht="12.75">
      <c r="B27" s="58">
        <v>65019</v>
      </c>
      <c r="C27" s="59" t="s">
        <v>90</v>
      </c>
      <c r="D27" s="59" t="s">
        <v>51</v>
      </c>
      <c r="E27" s="60" t="s">
        <v>92</v>
      </c>
      <c r="F27" s="67">
        <v>0</v>
      </c>
      <c r="G27" s="68" t="s">
        <v>76</v>
      </c>
      <c r="H27" s="69">
        <f t="shared" si="0"/>
        <v>120</v>
      </c>
      <c r="I27" s="70">
        <f t="shared" si="1"/>
        <v>120</v>
      </c>
      <c r="J27" s="71">
        <f t="shared" si="2"/>
        <v>19</v>
      </c>
      <c r="K27" s="71" t="str">
        <f t="shared" si="3"/>
        <v>—</v>
      </c>
      <c r="L27" s="72" t="str">
        <f t="shared" si="4"/>
        <v>—</v>
      </c>
      <c r="M27" s="71"/>
      <c r="N27" s="71">
        <v>0</v>
      </c>
    </row>
    <row r="28" spans="2:14" ht="12.75">
      <c r="B28" s="58">
        <v>65015</v>
      </c>
      <c r="C28" s="59" t="s">
        <v>83</v>
      </c>
      <c r="D28" s="59" t="s">
        <v>48</v>
      </c>
      <c r="E28" s="60" t="s">
        <v>84</v>
      </c>
      <c r="F28" s="67">
        <v>0</v>
      </c>
      <c r="G28" s="68" t="s">
        <v>85</v>
      </c>
      <c r="H28" s="69">
        <f>IF(OR(G28="снят",G28="н/я",G28&gt;I$7),120,IF(G28&gt;I$6,G28-I$6,0))</f>
        <v>120</v>
      </c>
      <c r="I28" s="70">
        <f>IF(H28=120,120,F28+H28)</f>
        <v>120</v>
      </c>
      <c r="J28" s="71">
        <f>J23+1</f>
        <v>15</v>
      </c>
      <c r="K28" s="71" t="str">
        <f>IF(OR(G28="снят",G28="н/я",G28&gt;I$7,G28=0),"—",K23+1)</f>
        <v>—</v>
      </c>
      <c r="L28" s="72" t="str">
        <f>IF(OR(G28="снят",G28="н/я",G28&gt;I$7,G28=0),"—",ROUND($G$6/G28,2))</f>
        <v>—</v>
      </c>
      <c r="M28" s="71"/>
      <c r="N28" s="71">
        <v>0</v>
      </c>
    </row>
    <row r="29" spans="2:14" ht="13.5" thickBot="1">
      <c r="B29" s="73"/>
      <c r="C29" s="74"/>
      <c r="D29" s="74"/>
      <c r="E29" s="75"/>
      <c r="F29" s="76"/>
      <c r="G29" s="74"/>
      <c r="H29" s="74"/>
      <c r="I29" s="77"/>
      <c r="J29" s="78"/>
      <c r="K29" s="78"/>
      <c r="L29" s="78"/>
      <c r="M29" s="78"/>
      <c r="N29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N33"/>
  <sheetViews>
    <sheetView zoomScalePageLayoutView="0" workbookViewId="0" topLeftCell="A10">
      <selection activeCell="P39" sqref="P39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8.25390625" style="38" bestFit="1" customWidth="1"/>
    <col min="4" max="4" width="18.875" style="38" bestFit="1" customWidth="1"/>
    <col min="5" max="5" width="34.37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186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55 см</v>
      </c>
      <c r="E5" s="44"/>
    </row>
    <row r="6" spans="2:9" s="37" customFormat="1" ht="12.75">
      <c r="B6" s="47"/>
      <c r="E6" s="48"/>
      <c r="F6" s="49" t="s">
        <v>14</v>
      </c>
      <c r="G6" s="50">
        <v>210</v>
      </c>
      <c r="H6" s="50" t="s">
        <v>15</v>
      </c>
      <c r="I6" s="51">
        <v>48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72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55020</v>
      </c>
      <c r="C10" s="59" t="s">
        <v>93</v>
      </c>
      <c r="D10" s="59" t="s">
        <v>52</v>
      </c>
      <c r="E10" s="60" t="s">
        <v>94</v>
      </c>
      <c r="F10" s="61">
        <v>0</v>
      </c>
      <c r="G10" s="62">
        <v>37.77</v>
      </c>
      <c r="H10" s="63">
        <f aca="true" t="shared" si="0" ref="H10:H31">IF(OR(G10="снят",G10="н/я",G10&gt;I$7),120,IF(G10&gt;I$6,G10-I$6,0))</f>
        <v>0</v>
      </c>
      <c r="I10" s="64">
        <f aca="true" t="shared" si="1" ref="I10:I31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5.56</v>
      </c>
      <c r="M10" s="65"/>
      <c r="N10" s="65">
        <v>22</v>
      </c>
    </row>
    <row r="11" spans="2:14" ht="12.75">
      <c r="B11" s="58">
        <v>55021</v>
      </c>
      <c r="C11" s="59" t="s">
        <v>95</v>
      </c>
      <c r="D11" s="59" t="s">
        <v>53</v>
      </c>
      <c r="E11" s="60" t="s">
        <v>96</v>
      </c>
      <c r="F11" s="67">
        <v>0</v>
      </c>
      <c r="G11" s="68">
        <v>38.18</v>
      </c>
      <c r="H11" s="69">
        <f t="shared" si="0"/>
        <v>0</v>
      </c>
      <c r="I11" s="70">
        <f t="shared" si="1"/>
        <v>0</v>
      </c>
      <c r="J11" s="71">
        <f aca="true" t="shared" si="2" ref="J11:J31">J10+1</f>
        <v>2</v>
      </c>
      <c r="K11" s="71">
        <f aca="true" t="shared" si="3" ref="K11:K31">IF(OR(G11="снят",G11="н/я",G11&gt;I$7,G11=0),"—",K10+1)</f>
        <v>2</v>
      </c>
      <c r="L11" s="72">
        <f>IF(OR(G11="снят",G11="н/я",G11&gt;I$7,G11=0),"—",ROUND($G$6/G11,2))</f>
        <v>5.5</v>
      </c>
      <c r="M11" s="71"/>
      <c r="N11" s="71">
        <v>21</v>
      </c>
    </row>
    <row r="12" spans="2:14" ht="12.75">
      <c r="B12" s="58">
        <v>55002</v>
      </c>
      <c r="C12" s="59" t="s">
        <v>93</v>
      </c>
      <c r="D12" s="59" t="s">
        <v>52</v>
      </c>
      <c r="E12" s="60" t="s">
        <v>97</v>
      </c>
      <c r="F12" s="67">
        <v>0</v>
      </c>
      <c r="G12" s="68">
        <v>39.68</v>
      </c>
      <c r="H12" s="69">
        <f t="shared" si="0"/>
        <v>0</v>
      </c>
      <c r="I12" s="70">
        <f t="shared" si="1"/>
        <v>0</v>
      </c>
      <c r="J12" s="71">
        <f t="shared" si="2"/>
        <v>3</v>
      </c>
      <c r="K12" s="71">
        <f t="shared" si="3"/>
        <v>3</v>
      </c>
      <c r="L12" s="72">
        <f aca="true" t="shared" si="4" ref="L12:L31">IF(OR(G12="снят",G12="н/я",G12&gt;I$7,G12=0),"—",ROUND($G$6/G12,2))</f>
        <v>5.29</v>
      </c>
      <c r="M12" s="71"/>
      <c r="N12" s="71">
        <v>20</v>
      </c>
    </row>
    <row r="13" spans="2:14" ht="12.75">
      <c r="B13" s="58">
        <v>55004</v>
      </c>
      <c r="C13" s="59" t="s">
        <v>98</v>
      </c>
      <c r="D13" s="59" t="s">
        <v>53</v>
      </c>
      <c r="E13" s="60" t="s">
        <v>99</v>
      </c>
      <c r="F13" s="67">
        <v>0</v>
      </c>
      <c r="G13" s="68">
        <v>39.93</v>
      </c>
      <c r="H13" s="69">
        <f t="shared" si="0"/>
        <v>0</v>
      </c>
      <c r="I13" s="70">
        <f t="shared" si="1"/>
        <v>0</v>
      </c>
      <c r="J13" s="71">
        <f t="shared" si="2"/>
        <v>4</v>
      </c>
      <c r="K13" s="71">
        <f t="shared" si="3"/>
        <v>4</v>
      </c>
      <c r="L13" s="72">
        <f t="shared" si="4"/>
        <v>5.26</v>
      </c>
      <c r="M13" s="71"/>
      <c r="N13" s="71">
        <v>19</v>
      </c>
    </row>
    <row r="14" spans="2:14" ht="12.75">
      <c r="B14" s="58">
        <v>55010</v>
      </c>
      <c r="C14" s="59" t="s">
        <v>63</v>
      </c>
      <c r="D14" s="59" t="s">
        <v>47</v>
      </c>
      <c r="E14" s="60" t="s">
        <v>100</v>
      </c>
      <c r="F14" s="67">
        <v>0</v>
      </c>
      <c r="G14" s="68">
        <v>39.97</v>
      </c>
      <c r="H14" s="69">
        <f t="shared" si="0"/>
        <v>0</v>
      </c>
      <c r="I14" s="70">
        <f t="shared" si="1"/>
        <v>0</v>
      </c>
      <c r="J14" s="71">
        <f t="shared" si="2"/>
        <v>5</v>
      </c>
      <c r="K14" s="71">
        <f t="shared" si="3"/>
        <v>5</v>
      </c>
      <c r="L14" s="72">
        <f t="shared" si="4"/>
        <v>5.25</v>
      </c>
      <c r="M14" s="71"/>
      <c r="N14" s="71">
        <v>18</v>
      </c>
    </row>
    <row r="15" spans="2:14" ht="12.75">
      <c r="B15" s="58">
        <v>55016</v>
      </c>
      <c r="C15" s="59" t="s">
        <v>101</v>
      </c>
      <c r="D15" s="59" t="s">
        <v>53</v>
      </c>
      <c r="E15" s="60" t="s">
        <v>102</v>
      </c>
      <c r="F15" s="67">
        <v>0</v>
      </c>
      <c r="G15" s="68">
        <v>43.83</v>
      </c>
      <c r="H15" s="69">
        <f t="shared" si="0"/>
        <v>0</v>
      </c>
      <c r="I15" s="70">
        <f t="shared" si="1"/>
        <v>0</v>
      </c>
      <c r="J15" s="71">
        <f t="shared" si="2"/>
        <v>6</v>
      </c>
      <c r="K15" s="71">
        <f t="shared" si="3"/>
        <v>6</v>
      </c>
      <c r="L15" s="72">
        <f t="shared" si="4"/>
        <v>4.79</v>
      </c>
      <c r="M15" s="71"/>
      <c r="N15" s="71">
        <v>17</v>
      </c>
    </row>
    <row r="16" spans="2:14" ht="12.75">
      <c r="B16" s="58">
        <v>55023</v>
      </c>
      <c r="C16" s="59" t="s">
        <v>88</v>
      </c>
      <c r="D16" s="59" t="s">
        <v>50</v>
      </c>
      <c r="E16" s="60" t="s">
        <v>103</v>
      </c>
      <c r="F16" s="67">
        <v>0</v>
      </c>
      <c r="G16" s="68">
        <v>46</v>
      </c>
      <c r="H16" s="69">
        <f t="shared" si="0"/>
        <v>0</v>
      </c>
      <c r="I16" s="70">
        <f t="shared" si="1"/>
        <v>0</v>
      </c>
      <c r="J16" s="71">
        <f t="shared" si="2"/>
        <v>7</v>
      </c>
      <c r="K16" s="71">
        <f t="shared" si="3"/>
        <v>7</v>
      </c>
      <c r="L16" s="72">
        <f t="shared" si="4"/>
        <v>4.57</v>
      </c>
      <c r="M16" s="71"/>
      <c r="N16" s="71">
        <v>16</v>
      </c>
    </row>
    <row r="17" spans="2:14" ht="12.75">
      <c r="B17" s="58">
        <v>55012</v>
      </c>
      <c r="C17" s="59" t="s">
        <v>59</v>
      </c>
      <c r="D17" s="59" t="s">
        <v>47</v>
      </c>
      <c r="E17" s="60" t="s">
        <v>104</v>
      </c>
      <c r="F17" s="67">
        <v>5</v>
      </c>
      <c r="G17" s="68">
        <v>38.53</v>
      </c>
      <c r="H17" s="69">
        <f t="shared" si="0"/>
        <v>0</v>
      </c>
      <c r="I17" s="70">
        <f t="shared" si="1"/>
        <v>5</v>
      </c>
      <c r="J17" s="71">
        <f t="shared" si="2"/>
        <v>8</v>
      </c>
      <c r="K17" s="71">
        <f t="shared" si="3"/>
        <v>8</v>
      </c>
      <c r="L17" s="72">
        <f t="shared" si="4"/>
        <v>5.45</v>
      </c>
      <c r="M17" s="71"/>
      <c r="N17" s="71">
        <v>15</v>
      </c>
    </row>
    <row r="18" spans="2:14" ht="12.75">
      <c r="B18" s="58">
        <v>55009</v>
      </c>
      <c r="C18" s="59" t="s">
        <v>57</v>
      </c>
      <c r="D18" s="59" t="s">
        <v>47</v>
      </c>
      <c r="E18" s="60" t="s">
        <v>105</v>
      </c>
      <c r="F18" s="67">
        <v>5</v>
      </c>
      <c r="G18" s="68">
        <v>38.59</v>
      </c>
      <c r="H18" s="69">
        <f t="shared" si="0"/>
        <v>0</v>
      </c>
      <c r="I18" s="70">
        <f t="shared" si="1"/>
        <v>5</v>
      </c>
      <c r="J18" s="71">
        <f t="shared" si="2"/>
        <v>9</v>
      </c>
      <c r="K18" s="71">
        <f t="shared" si="3"/>
        <v>9</v>
      </c>
      <c r="L18" s="72">
        <f t="shared" si="4"/>
        <v>5.44</v>
      </c>
      <c r="M18" s="71"/>
      <c r="N18" s="71">
        <v>14</v>
      </c>
    </row>
    <row r="19" spans="2:14" ht="12.75">
      <c r="B19" s="58">
        <v>55007</v>
      </c>
      <c r="C19" s="59" t="s">
        <v>106</v>
      </c>
      <c r="D19" s="59" t="s">
        <v>47</v>
      </c>
      <c r="E19" s="60" t="s">
        <v>107</v>
      </c>
      <c r="F19" s="67">
        <v>10</v>
      </c>
      <c r="G19" s="68">
        <v>44.47</v>
      </c>
      <c r="H19" s="69">
        <f t="shared" si="0"/>
        <v>0</v>
      </c>
      <c r="I19" s="70">
        <f t="shared" si="1"/>
        <v>10</v>
      </c>
      <c r="J19" s="71">
        <f t="shared" si="2"/>
        <v>10</v>
      </c>
      <c r="K19" s="71">
        <f t="shared" si="3"/>
        <v>10</v>
      </c>
      <c r="L19" s="72">
        <f t="shared" si="4"/>
        <v>4.72</v>
      </c>
      <c r="M19" s="71"/>
      <c r="N19" s="71">
        <v>13</v>
      </c>
    </row>
    <row r="20" spans="2:14" ht="12.75">
      <c r="B20" s="58">
        <v>55015</v>
      </c>
      <c r="C20" s="59" t="s">
        <v>108</v>
      </c>
      <c r="D20" s="59" t="s">
        <v>53</v>
      </c>
      <c r="E20" s="60" t="s">
        <v>109</v>
      </c>
      <c r="F20" s="67">
        <v>10</v>
      </c>
      <c r="G20" s="68">
        <v>45.5</v>
      </c>
      <c r="H20" s="69">
        <f t="shared" si="0"/>
        <v>0</v>
      </c>
      <c r="I20" s="70">
        <f t="shared" si="1"/>
        <v>10</v>
      </c>
      <c r="J20" s="71">
        <f t="shared" si="2"/>
        <v>11</v>
      </c>
      <c r="K20" s="71">
        <f t="shared" si="3"/>
        <v>11</v>
      </c>
      <c r="L20" s="72">
        <f t="shared" si="4"/>
        <v>4.62</v>
      </c>
      <c r="M20" s="71"/>
      <c r="N20" s="71">
        <v>12</v>
      </c>
    </row>
    <row r="21" spans="2:14" ht="12.75">
      <c r="B21" s="58">
        <v>55013</v>
      </c>
      <c r="C21" s="59" t="s">
        <v>110</v>
      </c>
      <c r="D21" s="59" t="s">
        <v>47</v>
      </c>
      <c r="E21" s="60" t="s">
        <v>111</v>
      </c>
      <c r="F21" s="67">
        <v>10</v>
      </c>
      <c r="G21" s="68">
        <v>56.27</v>
      </c>
      <c r="H21" s="69">
        <f t="shared" si="0"/>
        <v>8.270000000000003</v>
      </c>
      <c r="I21" s="70">
        <f t="shared" si="1"/>
        <v>18.270000000000003</v>
      </c>
      <c r="J21" s="71">
        <f t="shared" si="2"/>
        <v>12</v>
      </c>
      <c r="K21" s="71">
        <f t="shared" si="3"/>
        <v>12</v>
      </c>
      <c r="L21" s="72">
        <f t="shared" si="4"/>
        <v>3.73</v>
      </c>
      <c r="M21" s="71"/>
      <c r="N21" s="71">
        <v>11</v>
      </c>
    </row>
    <row r="22" spans="2:14" ht="12.75">
      <c r="B22" s="58">
        <v>55001</v>
      </c>
      <c r="C22" s="59" t="s">
        <v>112</v>
      </c>
      <c r="D22" s="59" t="s">
        <v>53</v>
      </c>
      <c r="E22" s="60" t="s">
        <v>113</v>
      </c>
      <c r="F22" s="67">
        <v>0</v>
      </c>
      <c r="G22" s="68" t="s">
        <v>76</v>
      </c>
      <c r="H22" s="69">
        <f t="shared" si="0"/>
        <v>120</v>
      </c>
      <c r="I22" s="70">
        <f t="shared" si="1"/>
        <v>120</v>
      </c>
      <c r="J22" s="71">
        <f t="shared" si="2"/>
        <v>13</v>
      </c>
      <c r="K22" s="71" t="str">
        <f t="shared" si="3"/>
        <v>—</v>
      </c>
      <c r="L22" s="72" t="str">
        <f t="shared" si="4"/>
        <v>—</v>
      </c>
      <c r="M22" s="71"/>
      <c r="N22" s="71">
        <v>0</v>
      </c>
    </row>
    <row r="23" spans="2:14" ht="12.75">
      <c r="B23" s="58">
        <v>55003</v>
      </c>
      <c r="C23" s="59" t="s">
        <v>95</v>
      </c>
      <c r="D23" s="59" t="s">
        <v>53</v>
      </c>
      <c r="E23" s="60" t="s">
        <v>114</v>
      </c>
      <c r="F23" s="67">
        <v>0</v>
      </c>
      <c r="G23" s="68" t="s">
        <v>76</v>
      </c>
      <c r="H23" s="69">
        <f t="shared" si="0"/>
        <v>120</v>
      </c>
      <c r="I23" s="70">
        <f t="shared" si="1"/>
        <v>120</v>
      </c>
      <c r="J23" s="71">
        <f t="shared" si="2"/>
        <v>14</v>
      </c>
      <c r="K23" s="71" t="str">
        <f t="shared" si="3"/>
        <v>—</v>
      </c>
      <c r="L23" s="72" t="str">
        <f t="shared" si="4"/>
        <v>—</v>
      </c>
      <c r="M23" s="71"/>
      <c r="N23" s="71">
        <v>0</v>
      </c>
    </row>
    <row r="24" spans="2:14" ht="12.75">
      <c r="B24" s="58">
        <v>55006</v>
      </c>
      <c r="C24" s="59" t="s">
        <v>117</v>
      </c>
      <c r="D24" s="59" t="s">
        <v>47</v>
      </c>
      <c r="E24" s="60" t="s">
        <v>118</v>
      </c>
      <c r="F24" s="67">
        <v>0</v>
      </c>
      <c r="G24" s="68" t="s">
        <v>76</v>
      </c>
      <c r="H24" s="69">
        <f t="shared" si="0"/>
        <v>120</v>
      </c>
      <c r="I24" s="70">
        <f t="shared" si="1"/>
        <v>120</v>
      </c>
      <c r="J24" s="71">
        <f>J32+1</f>
        <v>16</v>
      </c>
      <c r="K24" s="71" t="str">
        <f>IF(OR(G24="снят",G24="н/я",G24&gt;I$7,G24=0),"—",K32+1)</f>
        <v>—</v>
      </c>
      <c r="L24" s="72" t="str">
        <f t="shared" si="4"/>
        <v>—</v>
      </c>
      <c r="M24" s="71"/>
      <c r="N24" s="71">
        <v>0</v>
      </c>
    </row>
    <row r="25" spans="2:14" ht="12.75">
      <c r="B25" s="58">
        <v>55008</v>
      </c>
      <c r="C25" s="59" t="s">
        <v>119</v>
      </c>
      <c r="D25" s="59" t="s">
        <v>47</v>
      </c>
      <c r="E25" s="60" t="s">
        <v>120</v>
      </c>
      <c r="F25" s="67">
        <v>0</v>
      </c>
      <c r="G25" s="68" t="s">
        <v>76</v>
      </c>
      <c r="H25" s="69">
        <f t="shared" si="0"/>
        <v>120</v>
      </c>
      <c r="I25" s="70">
        <f t="shared" si="1"/>
        <v>120</v>
      </c>
      <c r="J25" s="71">
        <f t="shared" si="2"/>
        <v>17</v>
      </c>
      <c r="K25" s="71" t="str">
        <f t="shared" si="3"/>
        <v>—</v>
      </c>
      <c r="L25" s="72" t="str">
        <f t="shared" si="4"/>
        <v>—</v>
      </c>
      <c r="M25" s="71"/>
      <c r="N25" s="71">
        <v>0</v>
      </c>
    </row>
    <row r="26" spans="2:14" ht="12.75">
      <c r="B26" s="58">
        <v>55011</v>
      </c>
      <c r="C26" s="59" t="s">
        <v>121</v>
      </c>
      <c r="D26" s="59" t="s">
        <v>47</v>
      </c>
      <c r="E26" s="60" t="s">
        <v>122</v>
      </c>
      <c r="F26" s="67">
        <v>0</v>
      </c>
      <c r="G26" s="68" t="s">
        <v>76</v>
      </c>
      <c r="H26" s="69">
        <f t="shared" si="0"/>
        <v>120</v>
      </c>
      <c r="I26" s="70">
        <f t="shared" si="1"/>
        <v>120</v>
      </c>
      <c r="J26" s="71">
        <f t="shared" si="2"/>
        <v>18</v>
      </c>
      <c r="K26" s="71" t="str">
        <f t="shared" si="3"/>
        <v>—</v>
      </c>
      <c r="L26" s="72" t="str">
        <f t="shared" si="4"/>
        <v>—</v>
      </c>
      <c r="M26" s="71"/>
      <c r="N26" s="71">
        <v>0</v>
      </c>
    </row>
    <row r="27" spans="2:14" ht="12.75">
      <c r="B27" s="58">
        <v>55014</v>
      </c>
      <c r="C27" s="59" t="s">
        <v>77</v>
      </c>
      <c r="D27" s="59" t="s">
        <v>47</v>
      </c>
      <c r="E27" s="60" t="s">
        <v>123</v>
      </c>
      <c r="F27" s="67">
        <v>0</v>
      </c>
      <c r="G27" s="68" t="s">
        <v>76</v>
      </c>
      <c r="H27" s="69">
        <f t="shared" si="0"/>
        <v>120</v>
      </c>
      <c r="I27" s="70">
        <f t="shared" si="1"/>
        <v>120</v>
      </c>
      <c r="J27" s="71">
        <f t="shared" si="2"/>
        <v>19</v>
      </c>
      <c r="K27" s="71" t="str">
        <f t="shared" si="3"/>
        <v>—</v>
      </c>
      <c r="L27" s="72" t="str">
        <f t="shared" si="4"/>
        <v>—</v>
      </c>
      <c r="M27" s="71"/>
      <c r="N27" s="71">
        <v>0</v>
      </c>
    </row>
    <row r="28" spans="2:14" ht="12.75">
      <c r="B28" s="58">
        <v>55017</v>
      </c>
      <c r="C28" s="59" t="s">
        <v>124</v>
      </c>
      <c r="D28" s="59" t="s">
        <v>54</v>
      </c>
      <c r="E28" s="60" t="s">
        <v>125</v>
      </c>
      <c r="F28" s="67">
        <v>0</v>
      </c>
      <c r="G28" s="68" t="s">
        <v>76</v>
      </c>
      <c r="H28" s="69">
        <f t="shared" si="0"/>
        <v>120</v>
      </c>
      <c r="I28" s="70">
        <f t="shared" si="1"/>
        <v>120</v>
      </c>
      <c r="J28" s="71">
        <f t="shared" si="2"/>
        <v>20</v>
      </c>
      <c r="K28" s="71" t="str">
        <f t="shared" si="3"/>
        <v>—</v>
      </c>
      <c r="L28" s="72" t="str">
        <f t="shared" si="4"/>
        <v>—</v>
      </c>
      <c r="M28" s="71"/>
      <c r="N28" s="71">
        <v>0</v>
      </c>
    </row>
    <row r="29" spans="2:14" ht="12.75">
      <c r="B29" s="58">
        <v>55018</v>
      </c>
      <c r="C29" s="59" t="s">
        <v>126</v>
      </c>
      <c r="D29" s="59" t="s">
        <v>54</v>
      </c>
      <c r="E29" s="60" t="s">
        <v>127</v>
      </c>
      <c r="F29" s="67">
        <v>0</v>
      </c>
      <c r="G29" s="68" t="s">
        <v>76</v>
      </c>
      <c r="H29" s="69">
        <f t="shared" si="0"/>
        <v>120</v>
      </c>
      <c r="I29" s="70">
        <f t="shared" si="1"/>
        <v>120</v>
      </c>
      <c r="J29" s="71">
        <f t="shared" si="2"/>
        <v>21</v>
      </c>
      <c r="K29" s="71" t="str">
        <f t="shared" si="3"/>
        <v>—</v>
      </c>
      <c r="L29" s="72" t="str">
        <f t="shared" si="4"/>
        <v>—</v>
      </c>
      <c r="M29" s="71"/>
      <c r="N29" s="71">
        <v>0</v>
      </c>
    </row>
    <row r="30" spans="2:14" ht="12.75">
      <c r="B30" s="58">
        <v>55019</v>
      </c>
      <c r="C30" s="59" t="s">
        <v>112</v>
      </c>
      <c r="D30" s="59" t="s">
        <v>53</v>
      </c>
      <c r="E30" s="60" t="s">
        <v>128</v>
      </c>
      <c r="F30" s="67">
        <v>0</v>
      </c>
      <c r="G30" s="68" t="s">
        <v>76</v>
      </c>
      <c r="H30" s="69">
        <f t="shared" si="0"/>
        <v>120</v>
      </c>
      <c r="I30" s="70">
        <f t="shared" si="1"/>
        <v>120</v>
      </c>
      <c r="J30" s="71">
        <f t="shared" si="2"/>
        <v>22</v>
      </c>
      <c r="K30" s="71" t="str">
        <f t="shared" si="3"/>
        <v>—</v>
      </c>
      <c r="L30" s="72" t="str">
        <f t="shared" si="4"/>
        <v>—</v>
      </c>
      <c r="M30" s="71"/>
      <c r="N30" s="71">
        <v>0</v>
      </c>
    </row>
    <row r="31" spans="2:14" ht="12.75">
      <c r="B31" s="58">
        <v>55022</v>
      </c>
      <c r="C31" s="59" t="s">
        <v>98</v>
      </c>
      <c r="D31" s="59" t="s">
        <v>53</v>
      </c>
      <c r="E31" s="60" t="s">
        <v>129</v>
      </c>
      <c r="F31" s="67">
        <v>0</v>
      </c>
      <c r="G31" s="68" t="s">
        <v>76</v>
      </c>
      <c r="H31" s="69">
        <f t="shared" si="0"/>
        <v>120</v>
      </c>
      <c r="I31" s="70">
        <f t="shared" si="1"/>
        <v>120</v>
      </c>
      <c r="J31" s="71">
        <f t="shared" si="2"/>
        <v>23</v>
      </c>
      <c r="K31" s="71" t="str">
        <f t="shared" si="3"/>
        <v>—</v>
      </c>
      <c r="L31" s="72" t="str">
        <f t="shared" si="4"/>
        <v>—</v>
      </c>
      <c r="M31" s="71"/>
      <c r="N31" s="71">
        <v>0</v>
      </c>
    </row>
    <row r="32" spans="2:14" ht="12.75">
      <c r="B32" s="58">
        <v>55005</v>
      </c>
      <c r="C32" s="59" t="s">
        <v>115</v>
      </c>
      <c r="D32" s="59" t="s">
        <v>47</v>
      </c>
      <c r="E32" s="60" t="s">
        <v>116</v>
      </c>
      <c r="F32" s="67">
        <v>0</v>
      </c>
      <c r="G32" s="68" t="s">
        <v>85</v>
      </c>
      <c r="H32" s="69">
        <f>IF(OR(G32="снят",G32="н/я",G32&gt;I$7),120,IF(G32&gt;I$6,G32-I$6,0))</f>
        <v>120</v>
      </c>
      <c r="I32" s="70">
        <f>IF(H32=120,120,F32+H32)</f>
        <v>120</v>
      </c>
      <c r="J32" s="71">
        <f>J23+1</f>
        <v>15</v>
      </c>
      <c r="K32" s="71" t="str">
        <f>IF(OR(G32="снят",G32="н/я",G32&gt;I$7,G32=0),"—",K23+1)</f>
        <v>—</v>
      </c>
      <c r="L32" s="72" t="str">
        <f>IF(OR(G32="снят",G32="н/я",G32&gt;I$7,G32=0),"—",ROUND($G$6/G32,2))</f>
        <v>—</v>
      </c>
      <c r="M32" s="71"/>
      <c r="N32" s="71">
        <v>0</v>
      </c>
    </row>
    <row r="33" spans="2:14" ht="13.5" thickBot="1">
      <c r="B33" s="73"/>
      <c r="C33" s="74"/>
      <c r="D33" s="74"/>
      <c r="E33" s="75"/>
      <c r="F33" s="76"/>
      <c r="G33" s="74"/>
      <c r="H33" s="74"/>
      <c r="I33" s="77"/>
      <c r="J33" s="78"/>
      <c r="K33" s="78"/>
      <c r="L33" s="78"/>
      <c r="M33" s="78"/>
      <c r="N33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N20"/>
  <sheetViews>
    <sheetView zoomScalePageLayoutView="0" workbookViewId="0" topLeftCell="A4">
      <selection activeCell="I31" sqref="I31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9.25390625" style="38" bestFit="1" customWidth="1"/>
    <col min="4" max="4" width="18.875" style="38" bestFit="1" customWidth="1"/>
    <col min="5" max="5" width="50.37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186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40 см</v>
      </c>
      <c r="E5" s="44"/>
    </row>
    <row r="6" spans="2:9" s="37" customFormat="1" ht="12.75">
      <c r="B6" s="47"/>
      <c r="E6" s="48"/>
      <c r="F6" s="49" t="s">
        <v>14</v>
      </c>
      <c r="G6" s="50">
        <v>210</v>
      </c>
      <c r="H6" s="50" t="s">
        <v>15</v>
      </c>
      <c r="I6" s="51">
        <v>48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72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40005</v>
      </c>
      <c r="C10" s="59" t="s">
        <v>130</v>
      </c>
      <c r="D10" s="59" t="s">
        <v>47</v>
      </c>
      <c r="E10" s="60" t="s">
        <v>131</v>
      </c>
      <c r="F10" s="61">
        <v>0</v>
      </c>
      <c r="G10" s="62">
        <v>45.35</v>
      </c>
      <c r="H10" s="63">
        <f aca="true" t="shared" si="0" ref="H10:H19">IF(OR(G10="снят",G10="н/я",G10&gt;I$7),120,IF(G10&gt;I$6,G10-I$6,0))</f>
        <v>0</v>
      </c>
      <c r="I10" s="64">
        <f aca="true" t="shared" si="1" ref="I10:I19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4.63</v>
      </c>
      <c r="M10" s="65"/>
      <c r="N10" s="65">
        <v>10</v>
      </c>
    </row>
    <row r="11" spans="2:14" ht="12.75">
      <c r="B11" s="58">
        <v>40006</v>
      </c>
      <c r="C11" s="59" t="s">
        <v>106</v>
      </c>
      <c r="D11" s="59" t="s">
        <v>47</v>
      </c>
      <c r="E11" s="60" t="s">
        <v>132</v>
      </c>
      <c r="F11" s="67">
        <v>0</v>
      </c>
      <c r="G11" s="68">
        <v>46.31</v>
      </c>
      <c r="H11" s="69">
        <f t="shared" si="0"/>
        <v>0</v>
      </c>
      <c r="I11" s="70">
        <f t="shared" si="1"/>
        <v>0</v>
      </c>
      <c r="J11" s="71">
        <f aca="true" t="shared" si="2" ref="J11:J19">J10+1</f>
        <v>2</v>
      </c>
      <c r="K11" s="71">
        <f aca="true" t="shared" si="3" ref="K11:K19">IF(OR(G11="снят",G11="н/я",G11&gt;I$7,G11=0),"—",K10+1)</f>
        <v>2</v>
      </c>
      <c r="L11" s="72">
        <f>IF(OR(G11="снят",G11="н/я",G11&gt;I$7,G11=0),"—",ROUND($G$6/G11,2))</f>
        <v>4.53</v>
      </c>
      <c r="M11" s="71"/>
      <c r="N11" s="71">
        <v>9</v>
      </c>
    </row>
    <row r="12" spans="2:14" ht="12.75">
      <c r="B12" s="58">
        <v>40004</v>
      </c>
      <c r="C12" s="59" t="s">
        <v>133</v>
      </c>
      <c r="D12" s="59" t="s">
        <v>47</v>
      </c>
      <c r="E12" s="60" t="s">
        <v>134</v>
      </c>
      <c r="F12" s="67">
        <v>0</v>
      </c>
      <c r="G12" s="68">
        <v>46.53</v>
      </c>
      <c r="H12" s="69">
        <f t="shared" si="0"/>
        <v>0</v>
      </c>
      <c r="I12" s="70">
        <f t="shared" si="1"/>
        <v>0</v>
      </c>
      <c r="J12" s="71">
        <f t="shared" si="2"/>
        <v>3</v>
      </c>
      <c r="K12" s="71">
        <f t="shared" si="3"/>
        <v>3</v>
      </c>
      <c r="L12" s="72">
        <f aca="true" t="shared" si="4" ref="L12:L19">IF(OR(G12="снят",G12="н/я",G12&gt;I$7,G12=0),"—",ROUND($G$6/G12,2))</f>
        <v>4.51</v>
      </c>
      <c r="M12" s="71"/>
      <c r="N12" s="71">
        <v>8</v>
      </c>
    </row>
    <row r="13" spans="2:14" ht="12.75">
      <c r="B13" s="58">
        <v>40008</v>
      </c>
      <c r="C13" s="59" t="s">
        <v>135</v>
      </c>
      <c r="D13" s="59" t="s">
        <v>53</v>
      </c>
      <c r="E13" s="60" t="s">
        <v>136</v>
      </c>
      <c r="F13" s="67">
        <v>15</v>
      </c>
      <c r="G13" s="68">
        <v>48.19</v>
      </c>
      <c r="H13" s="69">
        <f t="shared" si="0"/>
        <v>0.18999999999999773</v>
      </c>
      <c r="I13" s="70">
        <f t="shared" si="1"/>
        <v>15.189999999999998</v>
      </c>
      <c r="J13" s="71">
        <f t="shared" si="2"/>
        <v>4</v>
      </c>
      <c r="K13" s="71">
        <f t="shared" si="3"/>
        <v>4</v>
      </c>
      <c r="L13" s="72">
        <f t="shared" si="4"/>
        <v>4.36</v>
      </c>
      <c r="M13" s="71"/>
      <c r="N13" s="71">
        <v>7</v>
      </c>
    </row>
    <row r="14" spans="2:14" ht="12.75">
      <c r="B14" s="58">
        <v>40001</v>
      </c>
      <c r="C14" s="59" t="s">
        <v>137</v>
      </c>
      <c r="D14" s="59" t="s">
        <v>53</v>
      </c>
      <c r="E14" s="60" t="s">
        <v>138</v>
      </c>
      <c r="F14" s="67">
        <v>0</v>
      </c>
      <c r="G14" s="68" t="s">
        <v>76</v>
      </c>
      <c r="H14" s="69">
        <f t="shared" si="0"/>
        <v>120</v>
      </c>
      <c r="I14" s="70">
        <f t="shared" si="1"/>
        <v>120</v>
      </c>
      <c r="J14" s="71">
        <f t="shared" si="2"/>
        <v>5</v>
      </c>
      <c r="K14" s="71" t="str">
        <f t="shared" si="3"/>
        <v>—</v>
      </c>
      <c r="L14" s="72" t="str">
        <f t="shared" si="4"/>
        <v>—</v>
      </c>
      <c r="M14" s="71"/>
      <c r="N14" s="71">
        <v>0</v>
      </c>
    </row>
    <row r="15" spans="2:14" ht="12.75">
      <c r="B15" s="58">
        <v>40002</v>
      </c>
      <c r="C15" s="59" t="s">
        <v>139</v>
      </c>
      <c r="D15" s="59" t="s">
        <v>47</v>
      </c>
      <c r="E15" s="60" t="s">
        <v>140</v>
      </c>
      <c r="F15" s="67">
        <v>0</v>
      </c>
      <c r="G15" s="68" t="s">
        <v>76</v>
      </c>
      <c r="H15" s="69">
        <f t="shared" si="0"/>
        <v>120</v>
      </c>
      <c r="I15" s="70">
        <f t="shared" si="1"/>
        <v>120</v>
      </c>
      <c r="J15" s="71">
        <f t="shared" si="2"/>
        <v>6</v>
      </c>
      <c r="K15" s="71" t="str">
        <f t="shared" si="3"/>
        <v>—</v>
      </c>
      <c r="L15" s="72" t="str">
        <f t="shared" si="4"/>
        <v>—</v>
      </c>
      <c r="M15" s="71"/>
      <c r="N15" s="71">
        <v>0</v>
      </c>
    </row>
    <row r="16" spans="2:14" ht="12.75">
      <c r="B16" s="58">
        <v>40003</v>
      </c>
      <c r="C16" s="59" t="s">
        <v>73</v>
      </c>
      <c r="D16" s="59" t="s">
        <v>47</v>
      </c>
      <c r="E16" s="60" t="s">
        <v>141</v>
      </c>
      <c r="F16" s="67">
        <v>0</v>
      </c>
      <c r="G16" s="68" t="s">
        <v>76</v>
      </c>
      <c r="H16" s="69">
        <f t="shared" si="0"/>
        <v>120</v>
      </c>
      <c r="I16" s="70">
        <f t="shared" si="1"/>
        <v>120</v>
      </c>
      <c r="J16" s="71">
        <f t="shared" si="2"/>
        <v>7</v>
      </c>
      <c r="K16" s="71" t="str">
        <f t="shared" si="3"/>
        <v>—</v>
      </c>
      <c r="L16" s="72" t="str">
        <f t="shared" si="4"/>
        <v>—</v>
      </c>
      <c r="M16" s="71"/>
      <c r="N16" s="71">
        <v>0</v>
      </c>
    </row>
    <row r="17" spans="2:14" ht="12.75">
      <c r="B17" s="58">
        <v>40007</v>
      </c>
      <c r="C17" s="59" t="s">
        <v>65</v>
      </c>
      <c r="D17" s="59" t="s">
        <v>47</v>
      </c>
      <c r="E17" s="60" t="s">
        <v>142</v>
      </c>
      <c r="F17" s="67">
        <v>0</v>
      </c>
      <c r="G17" s="68" t="s">
        <v>76</v>
      </c>
      <c r="H17" s="69">
        <f t="shared" si="0"/>
        <v>120</v>
      </c>
      <c r="I17" s="70">
        <f t="shared" si="1"/>
        <v>120</v>
      </c>
      <c r="J17" s="71">
        <f t="shared" si="2"/>
        <v>8</v>
      </c>
      <c r="K17" s="71" t="str">
        <f t="shared" si="3"/>
        <v>—</v>
      </c>
      <c r="L17" s="72" t="str">
        <f t="shared" si="4"/>
        <v>—</v>
      </c>
      <c r="M17" s="71"/>
      <c r="N17" s="71">
        <v>0</v>
      </c>
    </row>
    <row r="18" spans="2:14" ht="12.75">
      <c r="B18" s="58">
        <v>40009</v>
      </c>
      <c r="C18" s="59" t="s">
        <v>143</v>
      </c>
      <c r="D18" s="59" t="s">
        <v>55</v>
      </c>
      <c r="E18" s="60" t="s">
        <v>144</v>
      </c>
      <c r="F18" s="67">
        <v>0</v>
      </c>
      <c r="G18" s="68" t="s">
        <v>76</v>
      </c>
      <c r="H18" s="69">
        <f t="shared" si="0"/>
        <v>120</v>
      </c>
      <c r="I18" s="70">
        <f t="shared" si="1"/>
        <v>120</v>
      </c>
      <c r="J18" s="71">
        <f t="shared" si="2"/>
        <v>9</v>
      </c>
      <c r="K18" s="71" t="str">
        <f t="shared" si="3"/>
        <v>—</v>
      </c>
      <c r="L18" s="72" t="str">
        <f t="shared" si="4"/>
        <v>—</v>
      </c>
      <c r="M18" s="71"/>
      <c r="N18" s="71">
        <v>0</v>
      </c>
    </row>
    <row r="19" spans="2:14" ht="12.75">
      <c r="B19" s="58">
        <v>40010</v>
      </c>
      <c r="C19" s="59" t="s">
        <v>137</v>
      </c>
      <c r="D19" s="59" t="s">
        <v>53</v>
      </c>
      <c r="E19" s="60" t="s">
        <v>145</v>
      </c>
      <c r="F19" s="67">
        <v>0</v>
      </c>
      <c r="G19" s="68" t="s">
        <v>76</v>
      </c>
      <c r="H19" s="69">
        <f t="shared" si="0"/>
        <v>120</v>
      </c>
      <c r="I19" s="70">
        <f t="shared" si="1"/>
        <v>120</v>
      </c>
      <c r="J19" s="71">
        <f t="shared" si="2"/>
        <v>10</v>
      </c>
      <c r="K19" s="71" t="str">
        <f t="shared" si="3"/>
        <v>—</v>
      </c>
      <c r="L19" s="72" t="str">
        <f t="shared" si="4"/>
        <v>—</v>
      </c>
      <c r="M19" s="71"/>
      <c r="N19" s="71">
        <v>0</v>
      </c>
    </row>
    <row r="20" spans="2:14" ht="13.5" thickBot="1">
      <c r="B20" s="73"/>
      <c r="C20" s="74"/>
      <c r="D20" s="74"/>
      <c r="E20" s="75"/>
      <c r="F20" s="76"/>
      <c r="G20" s="74"/>
      <c r="H20" s="74"/>
      <c r="I20" s="77"/>
      <c r="J20" s="78"/>
      <c r="K20" s="78"/>
      <c r="L20" s="78"/>
      <c r="M20" s="78"/>
      <c r="N20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N23"/>
  <sheetViews>
    <sheetView zoomScalePageLayoutView="0" workbookViewId="0" topLeftCell="A3">
      <selection activeCell="I29" sqref="I29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7.00390625" style="38" bestFit="1" customWidth="1"/>
    <col min="4" max="4" width="18.875" style="38" bestFit="1" customWidth="1"/>
    <col min="5" max="5" width="39.25390625" style="38" bestFit="1" customWidth="1"/>
    <col min="6" max="9" width="8.75390625" style="38" customWidth="1"/>
    <col min="10" max="10" width="6.87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186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30 см</v>
      </c>
      <c r="E5" s="44"/>
    </row>
    <row r="6" spans="2:9" s="37" customFormat="1" ht="12.75">
      <c r="B6" s="47"/>
      <c r="E6" s="48"/>
      <c r="F6" s="49" t="s">
        <v>14</v>
      </c>
      <c r="G6" s="50">
        <v>210</v>
      </c>
      <c r="H6" s="50" t="s">
        <v>15</v>
      </c>
      <c r="I6" s="51">
        <v>48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72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30002</v>
      </c>
      <c r="C10" s="59" t="s">
        <v>119</v>
      </c>
      <c r="D10" s="59" t="s">
        <v>47</v>
      </c>
      <c r="E10" s="60" t="s">
        <v>146</v>
      </c>
      <c r="F10" s="61">
        <v>0</v>
      </c>
      <c r="G10" s="62">
        <v>46.24</v>
      </c>
      <c r="H10" s="63">
        <f aca="true" t="shared" si="0" ref="H10:H22">IF(OR(G10="снят",G10="н/я",G10&gt;I$7),120,IF(G10&gt;I$6,G10-I$6,0))</f>
        <v>0</v>
      </c>
      <c r="I10" s="64">
        <f aca="true" t="shared" si="1" ref="I10:I22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4.54</v>
      </c>
      <c r="M10" s="65"/>
      <c r="N10" s="65">
        <v>13</v>
      </c>
    </row>
    <row r="11" spans="2:14" ht="12.75">
      <c r="B11" s="58">
        <v>30005</v>
      </c>
      <c r="C11" s="59" t="s">
        <v>147</v>
      </c>
      <c r="D11" s="59" t="s">
        <v>47</v>
      </c>
      <c r="E11" s="60" t="s">
        <v>148</v>
      </c>
      <c r="F11" s="67">
        <v>0</v>
      </c>
      <c r="G11" s="68">
        <v>47.95</v>
      </c>
      <c r="H11" s="69">
        <f t="shared" si="0"/>
        <v>0</v>
      </c>
      <c r="I11" s="70">
        <f t="shared" si="1"/>
        <v>0</v>
      </c>
      <c r="J11" s="71">
        <f aca="true" t="shared" si="2" ref="J11:J22">J10+1</f>
        <v>2</v>
      </c>
      <c r="K11" s="71">
        <f aca="true" t="shared" si="3" ref="K11:K22">IF(OR(G11="снят",G11="н/я",G11&gt;I$7,G11=0),"—",K10+1)</f>
        <v>2</v>
      </c>
      <c r="L11" s="72">
        <f>IF(OR(G11="снят",G11="н/я",G11&gt;I$7,G11=0),"—",ROUND($G$6/G11,2))</f>
        <v>4.38</v>
      </c>
      <c r="M11" s="71"/>
      <c r="N11" s="71">
        <v>12</v>
      </c>
    </row>
    <row r="12" spans="2:14" ht="12.75">
      <c r="B12" s="58">
        <v>30007</v>
      </c>
      <c r="C12" s="59" t="s">
        <v>149</v>
      </c>
      <c r="D12" s="59" t="s">
        <v>47</v>
      </c>
      <c r="E12" s="60" t="s">
        <v>150</v>
      </c>
      <c r="F12" s="67">
        <v>0</v>
      </c>
      <c r="G12" s="68">
        <v>52.34</v>
      </c>
      <c r="H12" s="69">
        <f t="shared" si="0"/>
        <v>4.340000000000003</v>
      </c>
      <c r="I12" s="70">
        <f t="shared" si="1"/>
        <v>4.340000000000003</v>
      </c>
      <c r="J12" s="71">
        <f t="shared" si="2"/>
        <v>3</v>
      </c>
      <c r="K12" s="71">
        <f t="shared" si="3"/>
        <v>3</v>
      </c>
      <c r="L12" s="72">
        <f aca="true" t="shared" si="4" ref="L12:L22">IF(OR(G12="снят",G12="н/я",G12&gt;I$7,G12=0),"—",ROUND($G$6/G12,2))</f>
        <v>4.01</v>
      </c>
      <c r="M12" s="71"/>
      <c r="N12" s="71">
        <v>11</v>
      </c>
    </row>
    <row r="13" spans="2:14" ht="12.75">
      <c r="B13" s="58">
        <v>30004</v>
      </c>
      <c r="C13" s="59" t="s">
        <v>151</v>
      </c>
      <c r="D13" s="59" t="s">
        <v>47</v>
      </c>
      <c r="E13" s="60" t="s">
        <v>152</v>
      </c>
      <c r="F13" s="67">
        <v>5</v>
      </c>
      <c r="G13" s="68">
        <v>44.68</v>
      </c>
      <c r="H13" s="69">
        <f t="shared" si="0"/>
        <v>0</v>
      </c>
      <c r="I13" s="70">
        <f t="shared" si="1"/>
        <v>5</v>
      </c>
      <c r="J13" s="71">
        <f t="shared" si="2"/>
        <v>4</v>
      </c>
      <c r="K13" s="71">
        <f t="shared" si="3"/>
        <v>4</v>
      </c>
      <c r="L13" s="72">
        <f t="shared" si="4"/>
        <v>4.7</v>
      </c>
      <c r="M13" s="71"/>
      <c r="N13" s="71">
        <v>10</v>
      </c>
    </row>
    <row r="14" spans="2:14" ht="12.75">
      <c r="B14" s="58">
        <v>30008</v>
      </c>
      <c r="C14" s="59" t="s">
        <v>153</v>
      </c>
      <c r="D14" s="59" t="s">
        <v>47</v>
      </c>
      <c r="E14" s="60" t="s">
        <v>154</v>
      </c>
      <c r="F14" s="67">
        <v>0</v>
      </c>
      <c r="G14" s="68">
        <v>55.99</v>
      </c>
      <c r="H14" s="69">
        <f t="shared" si="0"/>
        <v>7.990000000000002</v>
      </c>
      <c r="I14" s="70">
        <f t="shared" si="1"/>
        <v>7.990000000000002</v>
      </c>
      <c r="J14" s="71">
        <f t="shared" si="2"/>
        <v>5</v>
      </c>
      <c r="K14" s="71">
        <f t="shared" si="3"/>
        <v>5</v>
      </c>
      <c r="L14" s="72">
        <f t="shared" si="4"/>
        <v>3.75</v>
      </c>
      <c r="M14" s="71"/>
      <c r="N14" s="71">
        <v>9</v>
      </c>
    </row>
    <row r="15" spans="2:14" ht="12.75">
      <c r="B15" s="58">
        <v>30006</v>
      </c>
      <c r="C15" s="59" t="s">
        <v>155</v>
      </c>
      <c r="D15" s="59" t="s">
        <v>47</v>
      </c>
      <c r="E15" s="60" t="s">
        <v>156</v>
      </c>
      <c r="F15" s="67">
        <v>5</v>
      </c>
      <c r="G15" s="68">
        <v>51.08</v>
      </c>
      <c r="H15" s="69">
        <f t="shared" si="0"/>
        <v>3.0799999999999983</v>
      </c>
      <c r="I15" s="70">
        <f t="shared" si="1"/>
        <v>8.079999999999998</v>
      </c>
      <c r="J15" s="71">
        <f t="shared" si="2"/>
        <v>6</v>
      </c>
      <c r="K15" s="71">
        <f t="shared" si="3"/>
        <v>6</v>
      </c>
      <c r="L15" s="72">
        <f t="shared" si="4"/>
        <v>4.11</v>
      </c>
      <c r="M15" s="71"/>
      <c r="N15" s="71">
        <v>8</v>
      </c>
    </row>
    <row r="16" spans="2:14" ht="12.75">
      <c r="B16" s="58">
        <v>30009</v>
      </c>
      <c r="C16" s="59" t="s">
        <v>157</v>
      </c>
      <c r="D16" s="59" t="s">
        <v>48</v>
      </c>
      <c r="E16" s="60" t="s">
        <v>158</v>
      </c>
      <c r="F16" s="67">
        <v>0</v>
      </c>
      <c r="G16" s="68">
        <v>57.71</v>
      </c>
      <c r="H16" s="69">
        <f t="shared" si="0"/>
        <v>9.71</v>
      </c>
      <c r="I16" s="70">
        <f t="shared" si="1"/>
        <v>9.71</v>
      </c>
      <c r="J16" s="71">
        <f t="shared" si="2"/>
        <v>7</v>
      </c>
      <c r="K16" s="71">
        <f t="shared" si="3"/>
        <v>7</v>
      </c>
      <c r="L16" s="72">
        <f t="shared" si="4"/>
        <v>3.64</v>
      </c>
      <c r="M16" s="71"/>
      <c r="N16" s="71">
        <v>7</v>
      </c>
    </row>
    <row r="17" spans="2:14" ht="12.75">
      <c r="B17" s="58">
        <v>30001</v>
      </c>
      <c r="C17" s="59" t="s">
        <v>159</v>
      </c>
      <c r="D17" s="59" t="s">
        <v>56</v>
      </c>
      <c r="E17" s="60" t="s">
        <v>160</v>
      </c>
      <c r="F17" s="67">
        <v>5</v>
      </c>
      <c r="G17" s="68">
        <v>53.87</v>
      </c>
      <c r="H17" s="69">
        <f t="shared" si="0"/>
        <v>5.869999999999997</v>
      </c>
      <c r="I17" s="70">
        <f t="shared" si="1"/>
        <v>10.869999999999997</v>
      </c>
      <c r="J17" s="71">
        <f t="shared" si="2"/>
        <v>8</v>
      </c>
      <c r="K17" s="71">
        <f t="shared" si="3"/>
        <v>8</v>
      </c>
      <c r="L17" s="72">
        <f t="shared" si="4"/>
        <v>3.9</v>
      </c>
      <c r="M17" s="71"/>
      <c r="N17" s="71">
        <v>6</v>
      </c>
    </row>
    <row r="18" spans="2:14" ht="12.75">
      <c r="B18" s="58">
        <v>30013</v>
      </c>
      <c r="C18" s="59" t="s">
        <v>159</v>
      </c>
      <c r="D18" s="59" t="s">
        <v>56</v>
      </c>
      <c r="E18" s="60" t="s">
        <v>161</v>
      </c>
      <c r="F18" s="67">
        <v>15</v>
      </c>
      <c r="G18" s="68">
        <v>48.09</v>
      </c>
      <c r="H18" s="69">
        <f t="shared" si="0"/>
        <v>0.09000000000000341</v>
      </c>
      <c r="I18" s="70">
        <f t="shared" si="1"/>
        <v>15.090000000000003</v>
      </c>
      <c r="J18" s="71">
        <f t="shared" si="2"/>
        <v>9</v>
      </c>
      <c r="K18" s="71">
        <f t="shared" si="3"/>
        <v>9</v>
      </c>
      <c r="L18" s="72">
        <f t="shared" si="4"/>
        <v>4.37</v>
      </c>
      <c r="M18" s="71"/>
      <c r="N18" s="71">
        <v>5</v>
      </c>
    </row>
    <row r="19" spans="2:14" ht="12.75">
      <c r="B19" s="58">
        <v>30012</v>
      </c>
      <c r="C19" s="59" t="s">
        <v>162</v>
      </c>
      <c r="D19" s="59" t="s">
        <v>52</v>
      </c>
      <c r="E19" s="60" t="s">
        <v>163</v>
      </c>
      <c r="F19" s="67">
        <v>5</v>
      </c>
      <c r="G19" s="68">
        <v>58.71</v>
      </c>
      <c r="H19" s="69">
        <f t="shared" si="0"/>
        <v>10.71</v>
      </c>
      <c r="I19" s="70">
        <f t="shared" si="1"/>
        <v>15.71</v>
      </c>
      <c r="J19" s="71">
        <f t="shared" si="2"/>
        <v>10</v>
      </c>
      <c r="K19" s="71">
        <f t="shared" si="3"/>
        <v>10</v>
      </c>
      <c r="L19" s="72">
        <f t="shared" si="4"/>
        <v>3.58</v>
      </c>
      <c r="M19" s="71"/>
      <c r="N19" s="71">
        <v>4</v>
      </c>
    </row>
    <row r="20" spans="2:14" ht="12.75">
      <c r="B20" s="58">
        <v>30011</v>
      </c>
      <c r="C20" s="59" t="s">
        <v>108</v>
      </c>
      <c r="D20" s="59" t="s">
        <v>53</v>
      </c>
      <c r="E20" s="60" t="s">
        <v>164</v>
      </c>
      <c r="F20" s="67">
        <v>5</v>
      </c>
      <c r="G20" s="68">
        <v>65.2</v>
      </c>
      <c r="H20" s="69">
        <f t="shared" si="0"/>
        <v>17.200000000000003</v>
      </c>
      <c r="I20" s="70">
        <f t="shared" si="1"/>
        <v>22.200000000000003</v>
      </c>
      <c r="J20" s="71">
        <f t="shared" si="2"/>
        <v>11</v>
      </c>
      <c r="K20" s="71">
        <f t="shared" si="3"/>
        <v>11</v>
      </c>
      <c r="L20" s="72">
        <f t="shared" si="4"/>
        <v>3.22</v>
      </c>
      <c r="M20" s="71"/>
      <c r="N20" s="71">
        <v>3</v>
      </c>
    </row>
    <row r="21" spans="2:14" ht="12.75">
      <c r="B21" s="58">
        <v>30003</v>
      </c>
      <c r="C21" s="59" t="s">
        <v>71</v>
      </c>
      <c r="D21" s="59" t="s">
        <v>47</v>
      </c>
      <c r="E21" s="60" t="s">
        <v>165</v>
      </c>
      <c r="F21" s="67">
        <v>0</v>
      </c>
      <c r="G21" s="68" t="s">
        <v>76</v>
      </c>
      <c r="H21" s="69">
        <f t="shared" si="0"/>
        <v>120</v>
      </c>
      <c r="I21" s="70">
        <f t="shared" si="1"/>
        <v>120</v>
      </c>
      <c r="J21" s="71">
        <f t="shared" si="2"/>
        <v>12</v>
      </c>
      <c r="K21" s="71" t="str">
        <f t="shared" si="3"/>
        <v>—</v>
      </c>
      <c r="L21" s="72" t="str">
        <f t="shared" si="4"/>
        <v>—</v>
      </c>
      <c r="M21" s="71"/>
      <c r="N21" s="71">
        <v>0</v>
      </c>
    </row>
    <row r="22" spans="2:14" ht="12.75">
      <c r="B22" s="58">
        <v>30010</v>
      </c>
      <c r="C22" s="59" t="s">
        <v>166</v>
      </c>
      <c r="D22" s="59" t="s">
        <v>53</v>
      </c>
      <c r="E22" s="60" t="s">
        <v>167</v>
      </c>
      <c r="F22" s="67">
        <v>0</v>
      </c>
      <c r="G22" s="68" t="s">
        <v>76</v>
      </c>
      <c r="H22" s="69">
        <f t="shared" si="0"/>
        <v>120</v>
      </c>
      <c r="I22" s="70">
        <f t="shared" si="1"/>
        <v>120</v>
      </c>
      <c r="J22" s="71">
        <f t="shared" si="2"/>
        <v>13</v>
      </c>
      <c r="K22" s="71" t="str">
        <f t="shared" si="3"/>
        <v>—</v>
      </c>
      <c r="L22" s="72" t="str">
        <f t="shared" si="4"/>
        <v>—</v>
      </c>
      <c r="M22" s="71"/>
      <c r="N22" s="71">
        <v>0</v>
      </c>
    </row>
    <row r="23" spans="2:14" ht="13.5" thickBot="1">
      <c r="B23" s="73"/>
      <c r="C23" s="74"/>
      <c r="D23" s="74"/>
      <c r="E23" s="75"/>
      <c r="F23" s="76"/>
      <c r="G23" s="74"/>
      <c r="H23" s="74"/>
      <c r="I23" s="77"/>
      <c r="J23" s="78"/>
      <c r="K23" s="78"/>
      <c r="L23" s="78"/>
      <c r="M23" s="78"/>
      <c r="N23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N29"/>
  <sheetViews>
    <sheetView zoomScalePageLayoutView="0" workbookViewId="0" topLeftCell="A10">
      <selection activeCell="L39" sqref="L39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9.25390625" style="38" bestFit="1" customWidth="1"/>
    <col min="4" max="4" width="18.875" style="38" bestFit="1" customWidth="1"/>
    <col min="5" max="5" width="37.2539062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187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65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45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68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65013</v>
      </c>
      <c r="C10" s="59" t="s">
        <v>57</v>
      </c>
      <c r="D10" s="59" t="s">
        <v>47</v>
      </c>
      <c r="E10" s="60" t="s">
        <v>58</v>
      </c>
      <c r="F10" s="61">
        <v>0</v>
      </c>
      <c r="G10" s="62">
        <v>39.1</v>
      </c>
      <c r="H10" s="63">
        <f aca="true" t="shared" si="0" ref="H10:H27">IF(OR(G10="снят",G10="н/я",G10&gt;I$7),120,IF(G10&gt;I$6,G10-I$6,0))</f>
        <v>0</v>
      </c>
      <c r="I10" s="64">
        <f aca="true" t="shared" si="1" ref="I10:I27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5.12</v>
      </c>
      <c r="M10" s="65"/>
      <c r="N10" s="65">
        <v>18</v>
      </c>
    </row>
    <row r="11" spans="2:14" ht="12.75">
      <c r="B11" s="58">
        <v>65006</v>
      </c>
      <c r="C11" s="59" t="s">
        <v>69</v>
      </c>
      <c r="D11" s="59" t="s">
        <v>47</v>
      </c>
      <c r="E11" s="60" t="s">
        <v>70</v>
      </c>
      <c r="F11" s="67">
        <v>0</v>
      </c>
      <c r="G11" s="68">
        <v>40.04</v>
      </c>
      <c r="H11" s="69">
        <f t="shared" si="0"/>
        <v>0</v>
      </c>
      <c r="I11" s="70">
        <f t="shared" si="1"/>
        <v>0</v>
      </c>
      <c r="J11" s="71">
        <f aca="true" t="shared" si="2" ref="J11:J26">J10+1</f>
        <v>2</v>
      </c>
      <c r="K11" s="71">
        <f aca="true" t="shared" si="3" ref="K11:K26">IF(OR(G11="снят",G11="н/я",G11&gt;I$7,G11=0),"—",K10+1)</f>
        <v>2</v>
      </c>
      <c r="L11" s="72">
        <f>IF(OR(G11="снят",G11="н/я",G11&gt;I$7,G11=0),"—",ROUND($G$6/G11,2))</f>
        <v>5</v>
      </c>
      <c r="M11" s="71"/>
      <c r="N11" s="71">
        <v>17</v>
      </c>
    </row>
    <row r="12" spans="2:14" ht="12.75">
      <c r="B12" s="58">
        <v>65005</v>
      </c>
      <c r="C12" s="59" t="s">
        <v>59</v>
      </c>
      <c r="D12" s="59" t="s">
        <v>47</v>
      </c>
      <c r="E12" s="60" t="s">
        <v>60</v>
      </c>
      <c r="F12" s="67">
        <v>0</v>
      </c>
      <c r="G12" s="68">
        <v>43.03</v>
      </c>
      <c r="H12" s="69">
        <f t="shared" si="0"/>
        <v>0</v>
      </c>
      <c r="I12" s="70">
        <f t="shared" si="1"/>
        <v>0</v>
      </c>
      <c r="J12" s="71">
        <f t="shared" si="2"/>
        <v>3</v>
      </c>
      <c r="K12" s="71">
        <f t="shared" si="3"/>
        <v>3</v>
      </c>
      <c r="L12" s="72">
        <f aca="true" t="shared" si="4" ref="L12:L27">IF(OR(G12="снят",G12="н/я",G12&gt;I$7,G12=0),"—",ROUND($G$6/G12,2))</f>
        <v>4.65</v>
      </c>
      <c r="M12" s="71"/>
      <c r="N12" s="71">
        <v>16</v>
      </c>
    </row>
    <row r="13" spans="2:14" ht="12.75">
      <c r="B13" s="58">
        <v>65016</v>
      </c>
      <c r="C13" s="59" t="s">
        <v>86</v>
      </c>
      <c r="D13" s="59" t="s">
        <v>49</v>
      </c>
      <c r="E13" s="60" t="s">
        <v>87</v>
      </c>
      <c r="F13" s="67">
        <v>0</v>
      </c>
      <c r="G13" s="68">
        <v>44.84</v>
      </c>
      <c r="H13" s="69">
        <f t="shared" si="0"/>
        <v>0</v>
      </c>
      <c r="I13" s="70">
        <f t="shared" si="1"/>
        <v>0</v>
      </c>
      <c r="J13" s="71">
        <f t="shared" si="2"/>
        <v>4</v>
      </c>
      <c r="K13" s="71">
        <f t="shared" si="3"/>
        <v>4</v>
      </c>
      <c r="L13" s="72">
        <f t="shared" si="4"/>
        <v>4.46</v>
      </c>
      <c r="M13" s="71"/>
      <c r="N13" s="71">
        <v>15</v>
      </c>
    </row>
    <row r="14" spans="2:14" ht="12.75">
      <c r="B14" s="58">
        <v>65008</v>
      </c>
      <c r="C14" s="59" t="s">
        <v>65</v>
      </c>
      <c r="D14" s="59" t="s">
        <v>47</v>
      </c>
      <c r="E14" s="60" t="s">
        <v>66</v>
      </c>
      <c r="F14" s="67">
        <v>0</v>
      </c>
      <c r="G14" s="68">
        <v>45.6</v>
      </c>
      <c r="H14" s="69">
        <f t="shared" si="0"/>
        <v>0.6000000000000014</v>
      </c>
      <c r="I14" s="70">
        <f t="shared" si="1"/>
        <v>0.6000000000000014</v>
      </c>
      <c r="J14" s="71">
        <f t="shared" si="2"/>
        <v>5</v>
      </c>
      <c r="K14" s="71">
        <f t="shared" si="3"/>
        <v>5</v>
      </c>
      <c r="L14" s="72">
        <f t="shared" si="4"/>
        <v>4.39</v>
      </c>
      <c r="M14" s="71"/>
      <c r="N14" s="71">
        <v>14</v>
      </c>
    </row>
    <row r="15" spans="2:14" ht="12.75">
      <c r="B15" s="58">
        <v>65018</v>
      </c>
      <c r="C15" s="59" t="s">
        <v>90</v>
      </c>
      <c r="D15" s="59" t="s">
        <v>51</v>
      </c>
      <c r="E15" s="60" t="s">
        <v>91</v>
      </c>
      <c r="F15" s="67">
        <v>5</v>
      </c>
      <c r="G15" s="68">
        <v>38.79</v>
      </c>
      <c r="H15" s="69">
        <f t="shared" si="0"/>
        <v>0</v>
      </c>
      <c r="I15" s="70">
        <f t="shared" si="1"/>
        <v>5</v>
      </c>
      <c r="J15" s="71">
        <f t="shared" si="2"/>
        <v>6</v>
      </c>
      <c r="K15" s="71">
        <f t="shared" si="3"/>
        <v>6</v>
      </c>
      <c r="L15" s="72">
        <f t="shared" si="4"/>
        <v>5.16</v>
      </c>
      <c r="M15" s="71"/>
      <c r="N15" s="71">
        <v>13</v>
      </c>
    </row>
    <row r="16" spans="2:14" ht="12.75">
      <c r="B16" s="58">
        <v>65012</v>
      </c>
      <c r="C16" s="59" t="s">
        <v>63</v>
      </c>
      <c r="D16" s="59" t="s">
        <v>47</v>
      </c>
      <c r="E16" s="60" t="s">
        <v>64</v>
      </c>
      <c r="F16" s="67">
        <v>5</v>
      </c>
      <c r="G16" s="68">
        <v>40.73</v>
      </c>
      <c r="H16" s="69">
        <f t="shared" si="0"/>
        <v>0</v>
      </c>
      <c r="I16" s="70">
        <f t="shared" si="1"/>
        <v>5</v>
      </c>
      <c r="J16" s="71">
        <f t="shared" si="2"/>
        <v>7</v>
      </c>
      <c r="K16" s="71">
        <f t="shared" si="3"/>
        <v>7</v>
      </c>
      <c r="L16" s="72">
        <f t="shared" si="4"/>
        <v>4.91</v>
      </c>
      <c r="M16" s="71"/>
      <c r="N16" s="71">
        <v>12</v>
      </c>
    </row>
    <row r="17" spans="2:14" ht="12.75">
      <c r="B17" s="58">
        <v>65017</v>
      </c>
      <c r="C17" s="59" t="s">
        <v>88</v>
      </c>
      <c r="D17" s="59" t="s">
        <v>50</v>
      </c>
      <c r="E17" s="60" t="s">
        <v>89</v>
      </c>
      <c r="F17" s="67">
        <v>5</v>
      </c>
      <c r="G17" s="68">
        <v>42.11</v>
      </c>
      <c r="H17" s="69">
        <f t="shared" si="0"/>
        <v>0</v>
      </c>
      <c r="I17" s="70">
        <f t="shared" si="1"/>
        <v>5</v>
      </c>
      <c r="J17" s="71">
        <f t="shared" si="2"/>
        <v>8</v>
      </c>
      <c r="K17" s="71">
        <f t="shared" si="3"/>
        <v>8</v>
      </c>
      <c r="L17" s="72">
        <f t="shared" si="4"/>
        <v>4.75</v>
      </c>
      <c r="M17" s="71"/>
      <c r="N17" s="71">
        <v>11</v>
      </c>
    </row>
    <row r="18" spans="2:14" ht="12.75">
      <c r="B18" s="58">
        <v>65007</v>
      </c>
      <c r="C18" s="59" t="s">
        <v>79</v>
      </c>
      <c r="D18" s="59" t="s">
        <v>47</v>
      </c>
      <c r="E18" s="60" t="s">
        <v>80</v>
      </c>
      <c r="F18" s="67">
        <v>5</v>
      </c>
      <c r="G18" s="68">
        <v>43.25</v>
      </c>
      <c r="H18" s="69">
        <f t="shared" si="0"/>
        <v>0</v>
      </c>
      <c r="I18" s="70">
        <f t="shared" si="1"/>
        <v>5</v>
      </c>
      <c r="J18" s="71">
        <f t="shared" si="2"/>
        <v>9</v>
      </c>
      <c r="K18" s="71">
        <f t="shared" si="3"/>
        <v>9</v>
      </c>
      <c r="L18" s="72">
        <f t="shared" si="4"/>
        <v>4.62</v>
      </c>
      <c r="M18" s="71"/>
      <c r="N18" s="71">
        <v>10</v>
      </c>
    </row>
    <row r="19" spans="2:14" ht="12.75">
      <c r="B19" s="58">
        <v>65003</v>
      </c>
      <c r="C19" s="59" t="s">
        <v>61</v>
      </c>
      <c r="D19" s="59" t="s">
        <v>47</v>
      </c>
      <c r="E19" s="60" t="s">
        <v>62</v>
      </c>
      <c r="F19" s="67">
        <v>0</v>
      </c>
      <c r="G19" s="68">
        <v>51.31</v>
      </c>
      <c r="H19" s="69">
        <f t="shared" si="0"/>
        <v>6.310000000000002</v>
      </c>
      <c r="I19" s="70">
        <f t="shared" si="1"/>
        <v>6.310000000000002</v>
      </c>
      <c r="J19" s="71">
        <f t="shared" si="2"/>
        <v>10</v>
      </c>
      <c r="K19" s="71">
        <f t="shared" si="3"/>
        <v>10</v>
      </c>
      <c r="L19" s="72">
        <f t="shared" si="4"/>
        <v>3.9</v>
      </c>
      <c r="M19" s="71"/>
      <c r="N19" s="71">
        <v>9</v>
      </c>
    </row>
    <row r="20" spans="2:14" ht="12.75">
      <c r="B20" s="58">
        <v>65014</v>
      </c>
      <c r="C20" s="59" t="s">
        <v>61</v>
      </c>
      <c r="D20" s="59" t="s">
        <v>47</v>
      </c>
      <c r="E20" s="60" t="s">
        <v>67</v>
      </c>
      <c r="F20" s="67">
        <v>0</v>
      </c>
      <c r="G20" s="68">
        <v>54.06</v>
      </c>
      <c r="H20" s="69">
        <f t="shared" si="0"/>
        <v>9.060000000000002</v>
      </c>
      <c r="I20" s="70">
        <f t="shared" si="1"/>
        <v>9.060000000000002</v>
      </c>
      <c r="J20" s="71">
        <f t="shared" si="2"/>
        <v>11</v>
      </c>
      <c r="K20" s="71">
        <f t="shared" si="3"/>
        <v>11</v>
      </c>
      <c r="L20" s="72">
        <f t="shared" si="4"/>
        <v>3.7</v>
      </c>
      <c r="M20" s="71"/>
      <c r="N20" s="71">
        <v>8</v>
      </c>
    </row>
    <row r="21" spans="2:14" ht="12.75">
      <c r="B21" s="58">
        <v>65001</v>
      </c>
      <c r="C21" s="59" t="s">
        <v>63</v>
      </c>
      <c r="D21" s="59" t="s">
        <v>47</v>
      </c>
      <c r="E21" s="60" t="s">
        <v>68</v>
      </c>
      <c r="F21" s="67">
        <v>10</v>
      </c>
      <c r="G21" s="68">
        <v>38.62</v>
      </c>
      <c r="H21" s="69">
        <f t="shared" si="0"/>
        <v>0</v>
      </c>
      <c r="I21" s="70">
        <f t="shared" si="1"/>
        <v>10</v>
      </c>
      <c r="J21" s="71">
        <f t="shared" si="2"/>
        <v>12</v>
      </c>
      <c r="K21" s="71">
        <f t="shared" si="3"/>
        <v>12</v>
      </c>
      <c r="L21" s="72">
        <f t="shared" si="4"/>
        <v>5.18</v>
      </c>
      <c r="M21" s="71"/>
      <c r="N21" s="71">
        <v>7</v>
      </c>
    </row>
    <row r="22" spans="2:14" ht="12.75">
      <c r="B22" s="58">
        <v>65002</v>
      </c>
      <c r="C22" s="59" t="s">
        <v>57</v>
      </c>
      <c r="D22" s="59" t="s">
        <v>47</v>
      </c>
      <c r="E22" s="60" t="s">
        <v>75</v>
      </c>
      <c r="F22" s="67">
        <v>0</v>
      </c>
      <c r="G22" s="68" t="s">
        <v>76</v>
      </c>
      <c r="H22" s="69">
        <f t="shared" si="0"/>
        <v>120</v>
      </c>
      <c r="I22" s="70">
        <f t="shared" si="1"/>
        <v>120</v>
      </c>
      <c r="J22" s="71">
        <f t="shared" si="2"/>
        <v>13</v>
      </c>
      <c r="K22" s="71" t="str">
        <f t="shared" si="3"/>
        <v>—</v>
      </c>
      <c r="L22" s="72" t="str">
        <f t="shared" si="4"/>
        <v>—</v>
      </c>
      <c r="M22" s="71"/>
      <c r="N22" s="71">
        <v>0</v>
      </c>
    </row>
    <row r="23" spans="2:14" ht="12.75">
      <c r="B23" s="58">
        <v>65004</v>
      </c>
      <c r="C23" s="59" t="s">
        <v>77</v>
      </c>
      <c r="D23" s="59" t="s">
        <v>47</v>
      </c>
      <c r="E23" s="60" t="s">
        <v>78</v>
      </c>
      <c r="F23" s="67">
        <v>0</v>
      </c>
      <c r="G23" s="68" t="s">
        <v>76</v>
      </c>
      <c r="H23" s="69">
        <f t="shared" si="0"/>
        <v>120</v>
      </c>
      <c r="I23" s="70">
        <f t="shared" si="1"/>
        <v>120</v>
      </c>
      <c r="J23" s="71">
        <f t="shared" si="2"/>
        <v>14</v>
      </c>
      <c r="K23" s="71" t="str">
        <f t="shared" si="3"/>
        <v>—</v>
      </c>
      <c r="L23" s="72" t="str">
        <f t="shared" si="4"/>
        <v>—</v>
      </c>
      <c r="M23" s="71"/>
      <c r="N23" s="71">
        <v>0</v>
      </c>
    </row>
    <row r="24" spans="2:14" ht="12.75">
      <c r="B24" s="58">
        <v>65009</v>
      </c>
      <c r="C24" s="59" t="s">
        <v>73</v>
      </c>
      <c r="D24" s="59" t="s">
        <v>47</v>
      </c>
      <c r="E24" s="60" t="s">
        <v>74</v>
      </c>
      <c r="F24" s="67">
        <v>0</v>
      </c>
      <c r="G24" s="68" t="s">
        <v>76</v>
      </c>
      <c r="H24" s="69">
        <f t="shared" si="0"/>
        <v>120</v>
      </c>
      <c r="I24" s="70">
        <f t="shared" si="1"/>
        <v>120</v>
      </c>
      <c r="J24" s="71">
        <f t="shared" si="2"/>
        <v>15</v>
      </c>
      <c r="K24" s="71" t="str">
        <f t="shared" si="3"/>
        <v>—</v>
      </c>
      <c r="L24" s="72" t="str">
        <f t="shared" si="4"/>
        <v>—</v>
      </c>
      <c r="M24" s="71"/>
      <c r="N24" s="71">
        <v>0</v>
      </c>
    </row>
    <row r="25" spans="2:14" ht="12.75">
      <c r="B25" s="58">
        <v>65010</v>
      </c>
      <c r="C25" s="59" t="s">
        <v>71</v>
      </c>
      <c r="D25" s="59" t="s">
        <v>47</v>
      </c>
      <c r="E25" s="60" t="s">
        <v>72</v>
      </c>
      <c r="F25" s="67">
        <v>0</v>
      </c>
      <c r="G25" s="68" t="s">
        <v>76</v>
      </c>
      <c r="H25" s="69">
        <f t="shared" si="0"/>
        <v>120</v>
      </c>
      <c r="I25" s="70">
        <f t="shared" si="1"/>
        <v>120</v>
      </c>
      <c r="J25" s="71">
        <f t="shared" si="2"/>
        <v>16</v>
      </c>
      <c r="K25" s="71" t="str">
        <f t="shared" si="3"/>
        <v>—</v>
      </c>
      <c r="L25" s="72" t="str">
        <f t="shared" si="4"/>
        <v>—</v>
      </c>
      <c r="M25" s="71"/>
      <c r="N25" s="71">
        <v>0</v>
      </c>
    </row>
    <row r="26" spans="2:14" ht="12.75">
      <c r="B26" s="58">
        <v>65011</v>
      </c>
      <c r="C26" s="59" t="s">
        <v>81</v>
      </c>
      <c r="D26" s="59" t="s">
        <v>47</v>
      </c>
      <c r="E26" s="60" t="s">
        <v>82</v>
      </c>
      <c r="F26" s="67">
        <v>0</v>
      </c>
      <c r="G26" s="68" t="s">
        <v>76</v>
      </c>
      <c r="H26" s="69">
        <f t="shared" si="0"/>
        <v>120</v>
      </c>
      <c r="I26" s="70">
        <f t="shared" si="1"/>
        <v>120</v>
      </c>
      <c r="J26" s="71">
        <f t="shared" si="2"/>
        <v>17</v>
      </c>
      <c r="K26" s="71" t="str">
        <f t="shared" si="3"/>
        <v>—</v>
      </c>
      <c r="L26" s="72" t="str">
        <f t="shared" si="4"/>
        <v>—</v>
      </c>
      <c r="M26" s="71"/>
      <c r="N26" s="71">
        <v>0</v>
      </c>
    </row>
    <row r="27" spans="2:14" ht="12.75">
      <c r="B27" s="58">
        <v>65019</v>
      </c>
      <c r="C27" s="59" t="s">
        <v>90</v>
      </c>
      <c r="D27" s="59" t="s">
        <v>51</v>
      </c>
      <c r="E27" s="60" t="s">
        <v>92</v>
      </c>
      <c r="F27" s="67">
        <v>0</v>
      </c>
      <c r="G27" s="68" t="s">
        <v>76</v>
      </c>
      <c r="H27" s="69">
        <f t="shared" si="0"/>
        <v>120</v>
      </c>
      <c r="I27" s="70">
        <f t="shared" si="1"/>
        <v>120</v>
      </c>
      <c r="J27" s="71">
        <f>J28+1</f>
        <v>19</v>
      </c>
      <c r="K27" s="71" t="str">
        <f>IF(OR(G27="снят",G27="н/я",G27&gt;I$7,G27=0),"—",K28+1)</f>
        <v>—</v>
      </c>
      <c r="L27" s="72" t="str">
        <f t="shared" si="4"/>
        <v>—</v>
      </c>
      <c r="M27" s="71"/>
      <c r="N27" s="71">
        <v>0</v>
      </c>
    </row>
    <row r="28" spans="2:14" ht="12.75">
      <c r="B28" s="58">
        <v>65015</v>
      </c>
      <c r="C28" s="59" t="s">
        <v>83</v>
      </c>
      <c r="D28" s="59" t="s">
        <v>48</v>
      </c>
      <c r="E28" s="60" t="s">
        <v>84</v>
      </c>
      <c r="F28" s="67">
        <v>0</v>
      </c>
      <c r="G28" s="68" t="s">
        <v>85</v>
      </c>
      <c r="H28" s="69">
        <f>IF(OR(G28="снят",G28="н/я",G28&gt;I$7),120,IF(G28&gt;I$6,G28-I$6,0))</f>
        <v>120</v>
      </c>
      <c r="I28" s="70">
        <f>IF(H28=120,120,F28+H28)</f>
        <v>120</v>
      </c>
      <c r="J28" s="71">
        <f>J26+1</f>
        <v>18</v>
      </c>
      <c r="K28" s="71" t="str">
        <f>IF(OR(G28="снят",G28="н/я",G28&gt;I$7,G28=0),"—",K26+1)</f>
        <v>—</v>
      </c>
      <c r="L28" s="72" t="str">
        <f>IF(OR(G28="снят",G28="н/я",G28&gt;I$7,G28=0),"—",ROUND($G$6/G28,2))</f>
        <v>—</v>
      </c>
      <c r="M28" s="71"/>
      <c r="N28" s="71">
        <v>0</v>
      </c>
    </row>
    <row r="29" spans="2:14" ht="13.5" thickBot="1">
      <c r="B29" s="73"/>
      <c r="C29" s="74"/>
      <c r="D29" s="74"/>
      <c r="E29" s="75"/>
      <c r="F29" s="76"/>
      <c r="G29" s="74"/>
      <c r="H29" s="74"/>
      <c r="I29" s="77"/>
      <c r="J29" s="78"/>
      <c r="K29" s="78"/>
      <c r="L29" s="78"/>
      <c r="M29" s="78"/>
      <c r="N29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N33"/>
  <sheetViews>
    <sheetView zoomScalePageLayoutView="0" workbookViewId="0" topLeftCell="A10">
      <selection activeCell="K40" sqref="K40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8.25390625" style="38" bestFit="1" customWidth="1"/>
    <col min="4" max="4" width="18.875" style="38" bestFit="1" customWidth="1"/>
    <col min="5" max="5" width="34.37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187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55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45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68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55002</v>
      </c>
      <c r="C10" s="59" t="s">
        <v>93</v>
      </c>
      <c r="D10" s="59" t="s">
        <v>52</v>
      </c>
      <c r="E10" s="60" t="s">
        <v>97</v>
      </c>
      <c r="F10" s="61">
        <v>0</v>
      </c>
      <c r="G10" s="62">
        <v>37.05</v>
      </c>
      <c r="H10" s="63">
        <f aca="true" t="shared" si="0" ref="H10:H31">IF(OR(G10="снят",G10="н/я",G10&gt;I$7),120,IF(G10&gt;I$6,G10-I$6,0))</f>
        <v>0</v>
      </c>
      <c r="I10" s="64">
        <f aca="true" t="shared" si="1" ref="I10:I31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5.4</v>
      </c>
      <c r="M10" s="65"/>
      <c r="N10" s="65">
        <v>22</v>
      </c>
    </row>
    <row r="11" spans="2:14" ht="12.75">
      <c r="B11" s="58">
        <v>55012</v>
      </c>
      <c r="C11" s="59" t="s">
        <v>59</v>
      </c>
      <c r="D11" s="59" t="s">
        <v>47</v>
      </c>
      <c r="E11" s="60" t="s">
        <v>104</v>
      </c>
      <c r="F11" s="67">
        <v>0</v>
      </c>
      <c r="G11" s="68">
        <v>37.35</v>
      </c>
      <c r="H11" s="69">
        <f t="shared" si="0"/>
        <v>0</v>
      </c>
      <c r="I11" s="70">
        <f t="shared" si="1"/>
        <v>0</v>
      </c>
      <c r="J11" s="71">
        <f aca="true" t="shared" si="2" ref="J11:J31">J10+1</f>
        <v>2</v>
      </c>
      <c r="K11" s="71">
        <f aca="true" t="shared" si="3" ref="K11:K31">IF(OR(G11="снят",G11="н/я",G11&gt;I$7,G11=0),"—",K10+1)</f>
        <v>2</v>
      </c>
      <c r="L11" s="72">
        <f>IF(OR(G11="снят",G11="н/я",G11&gt;I$7,G11=0),"—",ROUND($G$6/G11,2))</f>
        <v>5.35</v>
      </c>
      <c r="M11" s="71"/>
      <c r="N11" s="71">
        <v>21</v>
      </c>
    </row>
    <row r="12" spans="2:14" ht="12.75">
      <c r="B12" s="58">
        <v>55020</v>
      </c>
      <c r="C12" s="59" t="s">
        <v>93</v>
      </c>
      <c r="D12" s="59" t="s">
        <v>52</v>
      </c>
      <c r="E12" s="60" t="s">
        <v>94</v>
      </c>
      <c r="F12" s="67">
        <v>0</v>
      </c>
      <c r="G12" s="68">
        <v>37.66</v>
      </c>
      <c r="H12" s="69">
        <f t="shared" si="0"/>
        <v>0</v>
      </c>
      <c r="I12" s="70">
        <f t="shared" si="1"/>
        <v>0</v>
      </c>
      <c r="J12" s="71">
        <f t="shared" si="2"/>
        <v>3</v>
      </c>
      <c r="K12" s="71">
        <f t="shared" si="3"/>
        <v>3</v>
      </c>
      <c r="L12" s="72">
        <f aca="true" t="shared" si="4" ref="L12:L31">IF(OR(G12="снят",G12="н/я",G12&gt;I$7,G12=0),"—",ROUND($G$6/G12,2))</f>
        <v>5.31</v>
      </c>
      <c r="M12" s="71"/>
      <c r="N12" s="71">
        <v>20</v>
      </c>
    </row>
    <row r="13" spans="2:14" ht="12.75">
      <c r="B13" s="58">
        <v>55004</v>
      </c>
      <c r="C13" s="59" t="s">
        <v>98</v>
      </c>
      <c r="D13" s="59" t="s">
        <v>53</v>
      </c>
      <c r="E13" s="60" t="s">
        <v>99</v>
      </c>
      <c r="F13" s="67">
        <v>0</v>
      </c>
      <c r="G13" s="68">
        <v>40.26</v>
      </c>
      <c r="H13" s="69">
        <f t="shared" si="0"/>
        <v>0</v>
      </c>
      <c r="I13" s="70">
        <f t="shared" si="1"/>
        <v>0</v>
      </c>
      <c r="J13" s="71">
        <f t="shared" si="2"/>
        <v>4</v>
      </c>
      <c r="K13" s="71">
        <f t="shared" si="3"/>
        <v>4</v>
      </c>
      <c r="L13" s="72">
        <f t="shared" si="4"/>
        <v>4.97</v>
      </c>
      <c r="M13" s="71"/>
      <c r="N13" s="71">
        <v>19</v>
      </c>
    </row>
    <row r="14" spans="2:14" ht="12.75">
      <c r="B14" s="58">
        <v>55017</v>
      </c>
      <c r="C14" s="59" t="s">
        <v>124</v>
      </c>
      <c r="D14" s="59" t="s">
        <v>54</v>
      </c>
      <c r="E14" s="60" t="s">
        <v>125</v>
      </c>
      <c r="F14" s="67">
        <v>5</v>
      </c>
      <c r="G14" s="68">
        <v>37.68</v>
      </c>
      <c r="H14" s="69">
        <f t="shared" si="0"/>
        <v>0</v>
      </c>
      <c r="I14" s="70">
        <f t="shared" si="1"/>
        <v>5</v>
      </c>
      <c r="J14" s="71">
        <f t="shared" si="2"/>
        <v>5</v>
      </c>
      <c r="K14" s="71">
        <f t="shared" si="3"/>
        <v>5</v>
      </c>
      <c r="L14" s="72">
        <f t="shared" si="4"/>
        <v>5.31</v>
      </c>
      <c r="M14" s="71"/>
      <c r="N14" s="71">
        <v>18</v>
      </c>
    </row>
    <row r="15" spans="2:14" ht="12.75">
      <c r="B15" s="58">
        <v>55021</v>
      </c>
      <c r="C15" s="59" t="s">
        <v>95</v>
      </c>
      <c r="D15" s="59" t="s">
        <v>53</v>
      </c>
      <c r="E15" s="60" t="s">
        <v>96</v>
      </c>
      <c r="F15" s="67">
        <v>5</v>
      </c>
      <c r="G15" s="68">
        <v>41.49</v>
      </c>
      <c r="H15" s="69">
        <f t="shared" si="0"/>
        <v>0</v>
      </c>
      <c r="I15" s="70">
        <f t="shared" si="1"/>
        <v>5</v>
      </c>
      <c r="J15" s="71">
        <f t="shared" si="2"/>
        <v>6</v>
      </c>
      <c r="K15" s="71">
        <f t="shared" si="3"/>
        <v>6</v>
      </c>
      <c r="L15" s="72">
        <f t="shared" si="4"/>
        <v>4.82</v>
      </c>
      <c r="M15" s="71"/>
      <c r="N15" s="71">
        <v>17</v>
      </c>
    </row>
    <row r="16" spans="2:14" ht="12.75">
      <c r="B16" s="58">
        <v>55019</v>
      </c>
      <c r="C16" s="59" t="s">
        <v>112</v>
      </c>
      <c r="D16" s="59" t="s">
        <v>53</v>
      </c>
      <c r="E16" s="60" t="s">
        <v>128</v>
      </c>
      <c r="F16" s="67">
        <v>5</v>
      </c>
      <c r="G16" s="68">
        <v>42.09</v>
      </c>
      <c r="H16" s="69">
        <f t="shared" si="0"/>
        <v>0</v>
      </c>
      <c r="I16" s="70">
        <f t="shared" si="1"/>
        <v>5</v>
      </c>
      <c r="J16" s="71">
        <f t="shared" si="2"/>
        <v>7</v>
      </c>
      <c r="K16" s="71">
        <f t="shared" si="3"/>
        <v>7</v>
      </c>
      <c r="L16" s="72">
        <f t="shared" si="4"/>
        <v>4.75</v>
      </c>
      <c r="M16" s="71"/>
      <c r="N16" s="71">
        <v>16</v>
      </c>
    </row>
    <row r="17" spans="2:14" ht="12.75">
      <c r="B17" s="58">
        <v>55010</v>
      </c>
      <c r="C17" s="59" t="s">
        <v>63</v>
      </c>
      <c r="D17" s="59" t="s">
        <v>47</v>
      </c>
      <c r="E17" s="60" t="s">
        <v>100</v>
      </c>
      <c r="F17" s="67">
        <v>5</v>
      </c>
      <c r="G17" s="68">
        <v>42.23</v>
      </c>
      <c r="H17" s="69">
        <f t="shared" si="0"/>
        <v>0</v>
      </c>
      <c r="I17" s="70">
        <f t="shared" si="1"/>
        <v>5</v>
      </c>
      <c r="J17" s="71">
        <f t="shared" si="2"/>
        <v>8</v>
      </c>
      <c r="K17" s="71">
        <f t="shared" si="3"/>
        <v>8</v>
      </c>
      <c r="L17" s="72">
        <f t="shared" si="4"/>
        <v>4.74</v>
      </c>
      <c r="M17" s="71"/>
      <c r="N17" s="71">
        <v>15</v>
      </c>
    </row>
    <row r="18" spans="2:14" ht="12.75">
      <c r="B18" s="58">
        <v>55009</v>
      </c>
      <c r="C18" s="59" t="s">
        <v>57</v>
      </c>
      <c r="D18" s="59" t="s">
        <v>47</v>
      </c>
      <c r="E18" s="60" t="s">
        <v>105</v>
      </c>
      <c r="F18" s="67">
        <v>5</v>
      </c>
      <c r="G18" s="68">
        <v>42.33</v>
      </c>
      <c r="H18" s="69">
        <f t="shared" si="0"/>
        <v>0</v>
      </c>
      <c r="I18" s="70">
        <f t="shared" si="1"/>
        <v>5</v>
      </c>
      <c r="J18" s="71">
        <f t="shared" si="2"/>
        <v>9</v>
      </c>
      <c r="K18" s="71">
        <f t="shared" si="3"/>
        <v>9</v>
      </c>
      <c r="L18" s="72">
        <f t="shared" si="4"/>
        <v>4.72</v>
      </c>
      <c r="M18" s="71"/>
      <c r="N18" s="71">
        <v>14</v>
      </c>
    </row>
    <row r="19" spans="2:14" ht="12.75">
      <c r="B19" s="58">
        <v>55015</v>
      </c>
      <c r="C19" s="59" t="s">
        <v>108</v>
      </c>
      <c r="D19" s="59" t="s">
        <v>53</v>
      </c>
      <c r="E19" s="60" t="s">
        <v>109</v>
      </c>
      <c r="F19" s="67">
        <v>5</v>
      </c>
      <c r="G19" s="68">
        <v>44.4</v>
      </c>
      <c r="H19" s="69">
        <f t="shared" si="0"/>
        <v>0</v>
      </c>
      <c r="I19" s="70">
        <f t="shared" si="1"/>
        <v>5</v>
      </c>
      <c r="J19" s="71">
        <f t="shared" si="2"/>
        <v>10</v>
      </c>
      <c r="K19" s="71">
        <f t="shared" si="3"/>
        <v>10</v>
      </c>
      <c r="L19" s="72">
        <f t="shared" si="4"/>
        <v>4.5</v>
      </c>
      <c r="M19" s="71"/>
      <c r="N19" s="71">
        <v>13</v>
      </c>
    </row>
    <row r="20" spans="2:14" ht="12.75">
      <c r="B20" s="58">
        <v>55016</v>
      </c>
      <c r="C20" s="59" t="s">
        <v>101</v>
      </c>
      <c r="D20" s="59" t="s">
        <v>53</v>
      </c>
      <c r="E20" s="60" t="s">
        <v>102</v>
      </c>
      <c r="F20" s="67">
        <v>5</v>
      </c>
      <c r="G20" s="68">
        <v>45.53</v>
      </c>
      <c r="H20" s="69">
        <f t="shared" si="0"/>
        <v>0.5300000000000011</v>
      </c>
      <c r="I20" s="70">
        <f t="shared" si="1"/>
        <v>5.530000000000001</v>
      </c>
      <c r="J20" s="71">
        <f t="shared" si="2"/>
        <v>11</v>
      </c>
      <c r="K20" s="71">
        <f t="shared" si="3"/>
        <v>11</v>
      </c>
      <c r="L20" s="72">
        <f t="shared" si="4"/>
        <v>4.39</v>
      </c>
      <c r="M20" s="71"/>
      <c r="N20" s="71">
        <v>12</v>
      </c>
    </row>
    <row r="21" spans="2:14" ht="12.75">
      <c r="B21" s="58">
        <v>55013</v>
      </c>
      <c r="C21" s="59" t="s">
        <v>110</v>
      </c>
      <c r="D21" s="59" t="s">
        <v>47</v>
      </c>
      <c r="E21" s="60" t="s">
        <v>111</v>
      </c>
      <c r="F21" s="67">
        <v>10</v>
      </c>
      <c r="G21" s="68">
        <v>46.93</v>
      </c>
      <c r="H21" s="69">
        <f t="shared" si="0"/>
        <v>1.9299999999999997</v>
      </c>
      <c r="I21" s="70">
        <f t="shared" si="1"/>
        <v>11.93</v>
      </c>
      <c r="J21" s="71">
        <f t="shared" si="2"/>
        <v>12</v>
      </c>
      <c r="K21" s="71">
        <f t="shared" si="3"/>
        <v>12</v>
      </c>
      <c r="L21" s="72">
        <f t="shared" si="4"/>
        <v>4.26</v>
      </c>
      <c r="M21" s="71"/>
      <c r="N21" s="71">
        <v>11</v>
      </c>
    </row>
    <row r="22" spans="2:14" ht="12.75">
      <c r="B22" s="58">
        <v>55023</v>
      </c>
      <c r="C22" s="59" t="s">
        <v>88</v>
      </c>
      <c r="D22" s="59" t="s">
        <v>50</v>
      </c>
      <c r="E22" s="60" t="s">
        <v>103</v>
      </c>
      <c r="F22" s="67">
        <v>10</v>
      </c>
      <c r="G22" s="68">
        <v>47.15</v>
      </c>
      <c r="H22" s="69">
        <f t="shared" si="0"/>
        <v>2.1499999999999986</v>
      </c>
      <c r="I22" s="70">
        <f t="shared" si="1"/>
        <v>12.149999999999999</v>
      </c>
      <c r="J22" s="71">
        <f t="shared" si="2"/>
        <v>13</v>
      </c>
      <c r="K22" s="71">
        <f t="shared" si="3"/>
        <v>13</v>
      </c>
      <c r="L22" s="72">
        <f t="shared" si="4"/>
        <v>4.24</v>
      </c>
      <c r="M22" s="71"/>
      <c r="N22" s="71">
        <v>10</v>
      </c>
    </row>
    <row r="23" spans="2:14" ht="12.75">
      <c r="B23" s="58">
        <v>55007</v>
      </c>
      <c r="C23" s="59" t="s">
        <v>106</v>
      </c>
      <c r="D23" s="59" t="s">
        <v>47</v>
      </c>
      <c r="E23" s="60" t="s">
        <v>107</v>
      </c>
      <c r="F23" s="67">
        <v>5</v>
      </c>
      <c r="G23" s="68">
        <v>53.88</v>
      </c>
      <c r="H23" s="69">
        <f t="shared" si="0"/>
        <v>8.880000000000003</v>
      </c>
      <c r="I23" s="70">
        <f t="shared" si="1"/>
        <v>13.880000000000003</v>
      </c>
      <c r="J23" s="71">
        <f t="shared" si="2"/>
        <v>14</v>
      </c>
      <c r="K23" s="71">
        <f t="shared" si="3"/>
        <v>14</v>
      </c>
      <c r="L23" s="72">
        <f t="shared" si="4"/>
        <v>3.71</v>
      </c>
      <c r="M23" s="71"/>
      <c r="N23" s="71">
        <v>9</v>
      </c>
    </row>
    <row r="24" spans="2:14" ht="12.75">
      <c r="B24" s="58">
        <v>55008</v>
      </c>
      <c r="C24" s="59" t="s">
        <v>119</v>
      </c>
      <c r="D24" s="59" t="s">
        <v>47</v>
      </c>
      <c r="E24" s="60" t="s">
        <v>120</v>
      </c>
      <c r="F24" s="67">
        <v>15</v>
      </c>
      <c r="G24" s="68">
        <v>45.11</v>
      </c>
      <c r="H24" s="69">
        <f t="shared" si="0"/>
        <v>0.10999999999999943</v>
      </c>
      <c r="I24" s="70">
        <f t="shared" si="1"/>
        <v>15.11</v>
      </c>
      <c r="J24" s="71">
        <f t="shared" si="2"/>
        <v>15</v>
      </c>
      <c r="K24" s="71">
        <f t="shared" si="3"/>
        <v>15</v>
      </c>
      <c r="L24" s="72">
        <f t="shared" si="4"/>
        <v>4.43</v>
      </c>
      <c r="M24" s="71"/>
      <c r="N24" s="71">
        <v>8</v>
      </c>
    </row>
    <row r="25" spans="2:14" ht="12.75">
      <c r="B25" s="58">
        <v>55022</v>
      </c>
      <c r="C25" s="59" t="s">
        <v>98</v>
      </c>
      <c r="D25" s="59" t="s">
        <v>53</v>
      </c>
      <c r="E25" s="60" t="s">
        <v>129</v>
      </c>
      <c r="F25" s="67">
        <v>15</v>
      </c>
      <c r="G25" s="68">
        <v>49.58</v>
      </c>
      <c r="H25" s="69">
        <f t="shared" si="0"/>
        <v>4.579999999999998</v>
      </c>
      <c r="I25" s="70">
        <f t="shared" si="1"/>
        <v>19.58</v>
      </c>
      <c r="J25" s="71">
        <f t="shared" si="2"/>
        <v>16</v>
      </c>
      <c r="K25" s="71">
        <f t="shared" si="3"/>
        <v>16</v>
      </c>
      <c r="L25" s="72">
        <f t="shared" si="4"/>
        <v>4.03</v>
      </c>
      <c r="M25" s="71"/>
      <c r="N25" s="71">
        <v>7</v>
      </c>
    </row>
    <row r="26" spans="2:14" ht="12.75">
      <c r="B26" s="58">
        <v>55006</v>
      </c>
      <c r="C26" s="59" t="s">
        <v>117</v>
      </c>
      <c r="D26" s="59" t="s">
        <v>47</v>
      </c>
      <c r="E26" s="60" t="s">
        <v>118</v>
      </c>
      <c r="F26" s="67">
        <v>20</v>
      </c>
      <c r="G26" s="68">
        <v>46.37</v>
      </c>
      <c r="H26" s="69">
        <f t="shared" si="0"/>
        <v>1.3699999999999974</v>
      </c>
      <c r="I26" s="70">
        <f t="shared" si="1"/>
        <v>21.369999999999997</v>
      </c>
      <c r="J26" s="71">
        <f t="shared" si="2"/>
        <v>17</v>
      </c>
      <c r="K26" s="71">
        <f t="shared" si="3"/>
        <v>17</v>
      </c>
      <c r="L26" s="72">
        <f t="shared" si="4"/>
        <v>4.31</v>
      </c>
      <c r="M26" s="71"/>
      <c r="N26" s="71">
        <v>6</v>
      </c>
    </row>
    <row r="27" spans="2:14" ht="12.75">
      <c r="B27" s="58">
        <v>55001</v>
      </c>
      <c r="C27" s="59" t="s">
        <v>112</v>
      </c>
      <c r="D27" s="59" t="s">
        <v>53</v>
      </c>
      <c r="E27" s="60" t="s">
        <v>113</v>
      </c>
      <c r="F27" s="67">
        <v>0</v>
      </c>
      <c r="G27" s="68" t="s">
        <v>76</v>
      </c>
      <c r="H27" s="69">
        <f t="shared" si="0"/>
        <v>120</v>
      </c>
      <c r="I27" s="70">
        <f t="shared" si="1"/>
        <v>120</v>
      </c>
      <c r="J27" s="71">
        <f t="shared" si="2"/>
        <v>18</v>
      </c>
      <c r="K27" s="71" t="str">
        <f t="shared" si="3"/>
        <v>—</v>
      </c>
      <c r="L27" s="72" t="str">
        <f t="shared" si="4"/>
        <v>—</v>
      </c>
      <c r="M27" s="71"/>
      <c r="N27" s="71">
        <v>0</v>
      </c>
    </row>
    <row r="28" spans="2:14" ht="12.75">
      <c r="B28" s="58">
        <v>55003</v>
      </c>
      <c r="C28" s="59" t="s">
        <v>95</v>
      </c>
      <c r="D28" s="59" t="s">
        <v>53</v>
      </c>
      <c r="E28" s="60" t="s">
        <v>114</v>
      </c>
      <c r="F28" s="67">
        <v>0</v>
      </c>
      <c r="G28" s="68" t="s">
        <v>76</v>
      </c>
      <c r="H28" s="69">
        <f t="shared" si="0"/>
        <v>120</v>
      </c>
      <c r="I28" s="70">
        <f t="shared" si="1"/>
        <v>120</v>
      </c>
      <c r="J28" s="71">
        <f t="shared" si="2"/>
        <v>19</v>
      </c>
      <c r="K28" s="71" t="str">
        <f t="shared" si="3"/>
        <v>—</v>
      </c>
      <c r="L28" s="72" t="str">
        <f t="shared" si="4"/>
        <v>—</v>
      </c>
      <c r="M28" s="71"/>
      <c r="N28" s="71">
        <v>0</v>
      </c>
    </row>
    <row r="29" spans="2:14" ht="12.75">
      <c r="B29" s="58">
        <v>55011</v>
      </c>
      <c r="C29" s="59" t="s">
        <v>121</v>
      </c>
      <c r="D29" s="59" t="s">
        <v>47</v>
      </c>
      <c r="E29" s="60" t="s">
        <v>122</v>
      </c>
      <c r="F29" s="67">
        <v>0</v>
      </c>
      <c r="G29" s="68" t="s">
        <v>76</v>
      </c>
      <c r="H29" s="69">
        <f t="shared" si="0"/>
        <v>120</v>
      </c>
      <c r="I29" s="70">
        <f t="shared" si="1"/>
        <v>120</v>
      </c>
      <c r="J29" s="71">
        <f>J32+1</f>
        <v>21</v>
      </c>
      <c r="K29" s="71" t="str">
        <f>IF(OR(G29="снят",G29="н/я",G29&gt;I$7,G29=0),"—",K32+1)</f>
        <v>—</v>
      </c>
      <c r="L29" s="72" t="str">
        <f t="shared" si="4"/>
        <v>—</v>
      </c>
      <c r="M29" s="71"/>
      <c r="N29" s="71">
        <v>0</v>
      </c>
    </row>
    <row r="30" spans="2:14" ht="12.75">
      <c r="B30" s="58">
        <v>55014</v>
      </c>
      <c r="C30" s="59" t="s">
        <v>77</v>
      </c>
      <c r="D30" s="59" t="s">
        <v>47</v>
      </c>
      <c r="E30" s="60" t="s">
        <v>123</v>
      </c>
      <c r="F30" s="67">
        <v>0</v>
      </c>
      <c r="G30" s="68" t="s">
        <v>76</v>
      </c>
      <c r="H30" s="69">
        <f t="shared" si="0"/>
        <v>120</v>
      </c>
      <c r="I30" s="70">
        <f t="shared" si="1"/>
        <v>120</v>
      </c>
      <c r="J30" s="71">
        <f t="shared" si="2"/>
        <v>22</v>
      </c>
      <c r="K30" s="71" t="str">
        <f t="shared" si="3"/>
        <v>—</v>
      </c>
      <c r="L30" s="72" t="str">
        <f t="shared" si="4"/>
        <v>—</v>
      </c>
      <c r="M30" s="71"/>
      <c r="N30" s="71">
        <v>0</v>
      </c>
    </row>
    <row r="31" spans="2:14" ht="12.75">
      <c r="B31" s="58">
        <v>55018</v>
      </c>
      <c r="C31" s="59" t="s">
        <v>126</v>
      </c>
      <c r="D31" s="59" t="s">
        <v>54</v>
      </c>
      <c r="E31" s="60" t="s">
        <v>127</v>
      </c>
      <c r="F31" s="67">
        <v>0</v>
      </c>
      <c r="G31" s="68" t="s">
        <v>76</v>
      </c>
      <c r="H31" s="69">
        <f t="shared" si="0"/>
        <v>120</v>
      </c>
      <c r="I31" s="70">
        <f t="shared" si="1"/>
        <v>120</v>
      </c>
      <c r="J31" s="71">
        <f t="shared" si="2"/>
        <v>23</v>
      </c>
      <c r="K31" s="71" t="str">
        <f t="shared" si="3"/>
        <v>—</v>
      </c>
      <c r="L31" s="72" t="str">
        <f t="shared" si="4"/>
        <v>—</v>
      </c>
      <c r="M31" s="71"/>
      <c r="N31" s="71">
        <v>0</v>
      </c>
    </row>
    <row r="32" spans="2:14" ht="12.75">
      <c r="B32" s="58">
        <v>55005</v>
      </c>
      <c r="C32" s="59" t="s">
        <v>115</v>
      </c>
      <c r="D32" s="59" t="s">
        <v>47</v>
      </c>
      <c r="E32" s="60" t="s">
        <v>116</v>
      </c>
      <c r="F32" s="67">
        <v>0</v>
      </c>
      <c r="G32" s="68" t="s">
        <v>85</v>
      </c>
      <c r="H32" s="69">
        <f>IF(OR(G32="снят",G32="н/я",G32&gt;I$7),120,IF(G32&gt;I$6,G32-I$6,0))</f>
        <v>120</v>
      </c>
      <c r="I32" s="70">
        <f>IF(H32=120,120,F32+H32)</f>
        <v>120</v>
      </c>
      <c r="J32" s="71">
        <f>J28+1</f>
        <v>20</v>
      </c>
      <c r="K32" s="71" t="str">
        <f>IF(OR(G32="снят",G32="н/я",G32&gt;I$7,G32=0),"—",K28+1)</f>
        <v>—</v>
      </c>
      <c r="L32" s="72" t="str">
        <f>IF(OR(G32="снят",G32="н/я",G32&gt;I$7,G32=0),"—",ROUND($G$6/G32,2))</f>
        <v>—</v>
      </c>
      <c r="M32" s="71"/>
      <c r="N32" s="71">
        <v>0</v>
      </c>
    </row>
    <row r="33" spans="2:14" ht="13.5" thickBot="1">
      <c r="B33" s="73"/>
      <c r="C33" s="74"/>
      <c r="D33" s="74"/>
      <c r="E33" s="75"/>
      <c r="F33" s="76"/>
      <c r="G33" s="74"/>
      <c r="H33" s="74"/>
      <c r="I33" s="77"/>
      <c r="J33" s="78"/>
      <c r="K33" s="78"/>
      <c r="L33" s="78"/>
      <c r="M33" s="78"/>
      <c r="N33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N20"/>
  <sheetViews>
    <sheetView zoomScalePageLayoutView="0" workbookViewId="0" topLeftCell="A3">
      <selection activeCell="G30" sqref="G30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9.25390625" style="38" bestFit="1" customWidth="1"/>
    <col min="4" max="4" width="18.875" style="38" bestFit="1" customWidth="1"/>
    <col min="5" max="5" width="50.37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187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40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45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68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40008</v>
      </c>
      <c r="C10" s="59" t="s">
        <v>135</v>
      </c>
      <c r="D10" s="59" t="s">
        <v>53</v>
      </c>
      <c r="E10" s="60" t="s">
        <v>136</v>
      </c>
      <c r="F10" s="61">
        <v>0</v>
      </c>
      <c r="G10" s="62">
        <v>41.22</v>
      </c>
      <c r="H10" s="63">
        <f aca="true" t="shared" si="0" ref="H10:H19">IF(OR(G10="снят",G10="н/я",G10&gt;I$7),120,IF(G10&gt;I$6,G10-I$6,0))</f>
        <v>0</v>
      </c>
      <c r="I10" s="64">
        <f aca="true" t="shared" si="1" ref="I10:I19">IF(H10=120,120,F10+H10)</f>
        <v>0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4.85</v>
      </c>
      <c r="M10" s="65"/>
      <c r="N10" s="65">
        <v>10</v>
      </c>
    </row>
    <row r="11" spans="2:14" ht="12.75">
      <c r="B11" s="58">
        <v>40001</v>
      </c>
      <c r="C11" s="59" t="s">
        <v>137</v>
      </c>
      <c r="D11" s="59" t="s">
        <v>53</v>
      </c>
      <c r="E11" s="60" t="s">
        <v>138</v>
      </c>
      <c r="F11" s="67">
        <v>0</v>
      </c>
      <c r="G11" s="68">
        <v>43.31</v>
      </c>
      <c r="H11" s="69">
        <f t="shared" si="0"/>
        <v>0</v>
      </c>
      <c r="I11" s="70">
        <f t="shared" si="1"/>
        <v>0</v>
      </c>
      <c r="J11" s="71">
        <f aca="true" t="shared" si="2" ref="J11:J19">J10+1</f>
        <v>2</v>
      </c>
      <c r="K11" s="71">
        <f aca="true" t="shared" si="3" ref="K11:K19">IF(OR(G11="снят",G11="н/я",G11&gt;I$7,G11=0),"—",K10+1)</f>
        <v>2</v>
      </c>
      <c r="L11" s="72">
        <f>IF(OR(G11="снят",G11="н/я",G11&gt;I$7,G11=0),"—",ROUND($G$6/G11,2))</f>
        <v>4.62</v>
      </c>
      <c r="M11" s="71"/>
      <c r="N11" s="71">
        <v>9</v>
      </c>
    </row>
    <row r="12" spans="2:14" ht="12.75">
      <c r="B12" s="58">
        <v>40005</v>
      </c>
      <c r="C12" s="59" t="s">
        <v>130</v>
      </c>
      <c r="D12" s="59" t="s">
        <v>47</v>
      </c>
      <c r="E12" s="60" t="s">
        <v>131</v>
      </c>
      <c r="F12" s="67">
        <v>0</v>
      </c>
      <c r="G12" s="68">
        <v>46.41</v>
      </c>
      <c r="H12" s="69">
        <f t="shared" si="0"/>
        <v>1.4099999999999966</v>
      </c>
      <c r="I12" s="70">
        <f t="shared" si="1"/>
        <v>1.4099999999999966</v>
      </c>
      <c r="J12" s="71">
        <f t="shared" si="2"/>
        <v>3</v>
      </c>
      <c r="K12" s="71">
        <f t="shared" si="3"/>
        <v>3</v>
      </c>
      <c r="L12" s="72">
        <f aca="true" t="shared" si="4" ref="L12:L19">IF(OR(G12="снят",G12="н/я",G12&gt;I$7,G12=0),"—",ROUND($G$6/G12,2))</f>
        <v>4.31</v>
      </c>
      <c r="M12" s="71"/>
      <c r="N12" s="71">
        <v>8</v>
      </c>
    </row>
    <row r="13" spans="2:14" ht="12.75">
      <c r="B13" s="58">
        <v>40003</v>
      </c>
      <c r="C13" s="59" t="s">
        <v>73</v>
      </c>
      <c r="D13" s="59" t="s">
        <v>47</v>
      </c>
      <c r="E13" s="60" t="s">
        <v>141</v>
      </c>
      <c r="F13" s="67">
        <v>0</v>
      </c>
      <c r="G13" s="68">
        <v>47.53</v>
      </c>
      <c r="H13" s="69">
        <f t="shared" si="0"/>
        <v>2.530000000000001</v>
      </c>
      <c r="I13" s="70">
        <f t="shared" si="1"/>
        <v>2.530000000000001</v>
      </c>
      <c r="J13" s="71">
        <f t="shared" si="2"/>
        <v>4</v>
      </c>
      <c r="K13" s="71">
        <f t="shared" si="3"/>
        <v>4</v>
      </c>
      <c r="L13" s="72">
        <f t="shared" si="4"/>
        <v>4.21</v>
      </c>
      <c r="M13" s="71"/>
      <c r="N13" s="71">
        <v>7</v>
      </c>
    </row>
    <row r="14" spans="2:14" ht="12.75">
      <c r="B14" s="58">
        <v>40004</v>
      </c>
      <c r="C14" s="59" t="s">
        <v>133</v>
      </c>
      <c r="D14" s="59" t="s">
        <v>47</v>
      </c>
      <c r="E14" s="60" t="s">
        <v>134</v>
      </c>
      <c r="F14" s="67">
        <v>5</v>
      </c>
      <c r="G14" s="68">
        <v>46.58</v>
      </c>
      <c r="H14" s="69">
        <f t="shared" si="0"/>
        <v>1.5799999999999983</v>
      </c>
      <c r="I14" s="70">
        <f t="shared" si="1"/>
        <v>6.579999999999998</v>
      </c>
      <c r="J14" s="71">
        <f t="shared" si="2"/>
        <v>5</v>
      </c>
      <c r="K14" s="71">
        <f t="shared" si="3"/>
        <v>5</v>
      </c>
      <c r="L14" s="72">
        <f t="shared" si="4"/>
        <v>4.29</v>
      </c>
      <c r="M14" s="71"/>
      <c r="N14" s="71">
        <v>6</v>
      </c>
    </row>
    <row r="15" spans="2:14" ht="12.75">
      <c r="B15" s="58">
        <v>40006</v>
      </c>
      <c r="C15" s="59" t="s">
        <v>106</v>
      </c>
      <c r="D15" s="59" t="s">
        <v>47</v>
      </c>
      <c r="E15" s="60" t="s">
        <v>132</v>
      </c>
      <c r="F15" s="67">
        <v>5</v>
      </c>
      <c r="G15" s="68">
        <v>52.66</v>
      </c>
      <c r="H15" s="69">
        <f t="shared" si="0"/>
        <v>7.659999999999997</v>
      </c>
      <c r="I15" s="70">
        <f t="shared" si="1"/>
        <v>12.659999999999997</v>
      </c>
      <c r="J15" s="71">
        <f t="shared" si="2"/>
        <v>6</v>
      </c>
      <c r="K15" s="71">
        <f t="shared" si="3"/>
        <v>6</v>
      </c>
      <c r="L15" s="72">
        <f t="shared" si="4"/>
        <v>3.8</v>
      </c>
      <c r="M15" s="71"/>
      <c r="N15" s="71">
        <v>5</v>
      </c>
    </row>
    <row r="16" spans="2:14" ht="12.75">
      <c r="B16" s="58">
        <v>40002</v>
      </c>
      <c r="C16" s="59" t="s">
        <v>139</v>
      </c>
      <c r="D16" s="59" t="s">
        <v>47</v>
      </c>
      <c r="E16" s="60" t="s">
        <v>140</v>
      </c>
      <c r="F16" s="67">
        <v>10</v>
      </c>
      <c r="G16" s="68">
        <v>54.9</v>
      </c>
      <c r="H16" s="69">
        <f t="shared" si="0"/>
        <v>9.899999999999999</v>
      </c>
      <c r="I16" s="70">
        <f t="shared" si="1"/>
        <v>19.9</v>
      </c>
      <c r="J16" s="71">
        <f t="shared" si="2"/>
        <v>7</v>
      </c>
      <c r="K16" s="71">
        <f t="shared" si="3"/>
        <v>7</v>
      </c>
      <c r="L16" s="72">
        <f t="shared" si="4"/>
        <v>3.64</v>
      </c>
      <c r="M16" s="71"/>
      <c r="N16" s="71">
        <v>4</v>
      </c>
    </row>
    <row r="17" spans="2:14" ht="12.75">
      <c r="B17" s="58">
        <v>40007</v>
      </c>
      <c r="C17" s="59" t="s">
        <v>65</v>
      </c>
      <c r="D17" s="59" t="s">
        <v>47</v>
      </c>
      <c r="E17" s="60" t="s">
        <v>142</v>
      </c>
      <c r="F17" s="67">
        <v>0</v>
      </c>
      <c r="G17" s="68" t="s">
        <v>76</v>
      </c>
      <c r="H17" s="69">
        <f t="shared" si="0"/>
        <v>120</v>
      </c>
      <c r="I17" s="70">
        <f t="shared" si="1"/>
        <v>120</v>
      </c>
      <c r="J17" s="71">
        <f t="shared" si="2"/>
        <v>8</v>
      </c>
      <c r="K17" s="71" t="str">
        <f t="shared" si="3"/>
        <v>—</v>
      </c>
      <c r="L17" s="72" t="str">
        <f t="shared" si="4"/>
        <v>—</v>
      </c>
      <c r="M17" s="71"/>
      <c r="N17" s="71">
        <v>0</v>
      </c>
    </row>
    <row r="18" spans="2:14" ht="12.75">
      <c r="B18" s="58">
        <v>40009</v>
      </c>
      <c r="C18" s="59" t="s">
        <v>143</v>
      </c>
      <c r="D18" s="59" t="s">
        <v>55</v>
      </c>
      <c r="E18" s="60" t="s">
        <v>144</v>
      </c>
      <c r="F18" s="67">
        <v>0</v>
      </c>
      <c r="G18" s="68" t="s">
        <v>76</v>
      </c>
      <c r="H18" s="69">
        <f t="shared" si="0"/>
        <v>120</v>
      </c>
      <c r="I18" s="70">
        <f t="shared" si="1"/>
        <v>120</v>
      </c>
      <c r="J18" s="71">
        <f t="shared" si="2"/>
        <v>9</v>
      </c>
      <c r="K18" s="71" t="str">
        <f t="shared" si="3"/>
        <v>—</v>
      </c>
      <c r="L18" s="72" t="str">
        <f t="shared" si="4"/>
        <v>—</v>
      </c>
      <c r="M18" s="71"/>
      <c r="N18" s="71">
        <v>0</v>
      </c>
    </row>
    <row r="19" spans="2:14" ht="12.75">
      <c r="B19" s="58">
        <v>40010</v>
      </c>
      <c r="C19" s="59" t="s">
        <v>137</v>
      </c>
      <c r="D19" s="59" t="s">
        <v>53</v>
      </c>
      <c r="E19" s="60" t="s">
        <v>145</v>
      </c>
      <c r="F19" s="67">
        <v>0</v>
      </c>
      <c r="G19" s="68" t="s">
        <v>76</v>
      </c>
      <c r="H19" s="69">
        <f t="shared" si="0"/>
        <v>120</v>
      </c>
      <c r="I19" s="70">
        <f t="shared" si="1"/>
        <v>120</v>
      </c>
      <c r="J19" s="71">
        <f t="shared" si="2"/>
        <v>10</v>
      </c>
      <c r="K19" s="71" t="str">
        <f t="shared" si="3"/>
        <v>—</v>
      </c>
      <c r="L19" s="72" t="str">
        <f t="shared" si="4"/>
        <v>—</v>
      </c>
      <c r="M19" s="71"/>
      <c r="N19" s="71">
        <v>0</v>
      </c>
    </row>
    <row r="20" spans="2:14" ht="13.5" thickBot="1">
      <c r="B20" s="73"/>
      <c r="C20" s="74"/>
      <c r="D20" s="74"/>
      <c r="E20" s="75"/>
      <c r="F20" s="76"/>
      <c r="G20" s="74"/>
      <c r="H20" s="74"/>
      <c r="I20" s="77"/>
      <c r="J20" s="78"/>
      <c r="K20" s="78"/>
      <c r="L20" s="78"/>
      <c r="M20" s="78"/>
      <c r="N20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N23"/>
  <sheetViews>
    <sheetView zoomScalePageLayoutView="0" workbookViewId="0" topLeftCell="A5">
      <selection activeCell="K32" sqref="K32"/>
    </sheetView>
  </sheetViews>
  <sheetFormatPr defaultColWidth="9.00390625" defaultRowHeight="12.75"/>
  <cols>
    <col min="1" max="1" width="1.00390625" style="38" customWidth="1"/>
    <col min="2" max="2" width="6.00390625" style="37" customWidth="1"/>
    <col min="3" max="3" width="17.00390625" style="38" bestFit="1" customWidth="1"/>
    <col min="4" max="4" width="18.875" style="38" bestFit="1" customWidth="1"/>
    <col min="5" max="5" width="39.25390625" style="38" bestFit="1" customWidth="1"/>
    <col min="6" max="9" width="8.75390625" style="38" customWidth="1"/>
    <col min="10" max="10" width="6.75390625" style="38" hidden="1" customWidth="1"/>
    <col min="11" max="11" width="6.75390625" style="38" customWidth="1"/>
    <col min="12" max="12" width="9.75390625" style="38" customWidth="1"/>
    <col min="13" max="13" width="13.75390625" style="38" hidden="1" customWidth="1"/>
    <col min="14" max="14" width="11.25390625" style="38" customWidth="1"/>
    <col min="15" max="16384" width="9.125" style="38" customWidth="1"/>
  </cols>
  <sheetData>
    <row r="1" ht="5.25" customHeight="1"/>
    <row r="2" spans="2:13" ht="18.75">
      <c r="B2" s="39" t="s">
        <v>178</v>
      </c>
      <c r="C2" s="40"/>
      <c r="D2" s="40"/>
      <c r="F2" s="41"/>
      <c r="H2" s="42"/>
      <c r="I2" s="42"/>
      <c r="J2" s="42"/>
      <c r="K2" s="42"/>
      <c r="L2" s="42"/>
      <c r="M2" s="42"/>
    </row>
    <row r="3" spans="2:5" ht="15.75">
      <c r="B3" s="43" t="s">
        <v>185</v>
      </c>
      <c r="E3" s="44"/>
    </row>
    <row r="4" spans="2:5" ht="15">
      <c r="B4" s="45" t="s">
        <v>187</v>
      </c>
      <c r="E4" s="44"/>
    </row>
    <row r="5" spans="2:5" ht="15" customHeight="1" thickBot="1">
      <c r="B5" s="46" t="str">
        <f>"Аджилити-стандарт "&amp;ROUND(B10/1000,0)&amp;" см"</f>
        <v>Аджилити-стандарт 30 см</v>
      </c>
      <c r="E5" s="44"/>
    </row>
    <row r="6" spans="2:9" s="37" customFormat="1" ht="12.75">
      <c r="B6" s="47"/>
      <c r="E6" s="48"/>
      <c r="F6" s="49" t="s">
        <v>14</v>
      </c>
      <c r="G6" s="50">
        <v>200</v>
      </c>
      <c r="H6" s="50" t="s">
        <v>15</v>
      </c>
      <c r="I6" s="51">
        <v>45</v>
      </c>
    </row>
    <row r="7" spans="5:10" s="37" customFormat="1" ht="13.5" thickBot="1">
      <c r="E7" s="44"/>
      <c r="F7" s="52" t="s">
        <v>16</v>
      </c>
      <c r="G7" s="53">
        <v>4.4</v>
      </c>
      <c r="H7" s="53" t="s">
        <v>17</v>
      </c>
      <c r="I7" s="54">
        <v>68</v>
      </c>
      <c r="J7" s="37" t="s">
        <v>3</v>
      </c>
    </row>
    <row r="8" spans="2:14" ht="13.5" customHeight="1">
      <c r="B8" s="182" t="s">
        <v>18</v>
      </c>
      <c r="C8" s="184" t="s">
        <v>19</v>
      </c>
      <c r="D8" s="186" t="s">
        <v>20</v>
      </c>
      <c r="E8" s="188" t="s">
        <v>21</v>
      </c>
      <c r="F8" s="190" t="s">
        <v>22</v>
      </c>
      <c r="G8" s="191"/>
      <c r="H8" s="191"/>
      <c r="I8" s="192"/>
      <c r="J8" s="180" t="s">
        <v>23</v>
      </c>
      <c r="K8" s="180" t="s">
        <v>23</v>
      </c>
      <c r="L8" s="180" t="s">
        <v>24</v>
      </c>
      <c r="M8" s="180" t="s">
        <v>25</v>
      </c>
      <c r="N8" s="180" t="s">
        <v>26</v>
      </c>
    </row>
    <row r="9" spans="2:14" ht="52.5" customHeight="1" thickBot="1">
      <c r="B9" s="183"/>
      <c r="C9" s="185"/>
      <c r="D9" s="187"/>
      <c r="E9" s="189"/>
      <c r="F9" s="55" t="s">
        <v>27</v>
      </c>
      <c r="G9" s="56" t="s">
        <v>28</v>
      </c>
      <c r="H9" s="56" t="s">
        <v>29</v>
      </c>
      <c r="I9" s="57" t="s">
        <v>30</v>
      </c>
      <c r="J9" s="181"/>
      <c r="K9" s="181"/>
      <c r="L9" s="181"/>
      <c r="M9" s="181"/>
      <c r="N9" s="181"/>
    </row>
    <row r="10" spans="2:14" ht="12.75">
      <c r="B10" s="58">
        <v>30002</v>
      </c>
      <c r="C10" s="59" t="s">
        <v>119</v>
      </c>
      <c r="D10" s="59" t="s">
        <v>47</v>
      </c>
      <c r="E10" s="60" t="s">
        <v>146</v>
      </c>
      <c r="F10" s="61">
        <v>0</v>
      </c>
      <c r="G10" s="62">
        <v>46.02</v>
      </c>
      <c r="H10" s="63">
        <f aca="true" t="shared" si="0" ref="H10:H22">IF(OR(G10="снят",G10="н/я",G10&gt;I$7),120,IF(G10&gt;I$6,G10-I$6,0))</f>
        <v>1.0200000000000031</v>
      </c>
      <c r="I10" s="64">
        <f aca="true" t="shared" si="1" ref="I10:I22">IF(H10=120,120,F10+H10)</f>
        <v>1.0200000000000031</v>
      </c>
      <c r="J10" s="65">
        <v>1</v>
      </c>
      <c r="K10" s="65">
        <f>IF(OR(G10="снят",G10="н/я",G10&gt;I$7,G10=0),"—",1)</f>
        <v>1</v>
      </c>
      <c r="L10" s="66">
        <f>IF(OR(G10="снят",G10="н/я",G10&gt;I$7,G10=0),"—",ROUND($G$6/G10,2))</f>
        <v>4.35</v>
      </c>
      <c r="M10" s="65"/>
      <c r="N10" s="65">
        <v>13</v>
      </c>
    </row>
    <row r="11" spans="2:14" ht="12.75">
      <c r="B11" s="58">
        <v>30003</v>
      </c>
      <c r="C11" s="59" t="s">
        <v>71</v>
      </c>
      <c r="D11" s="59" t="s">
        <v>47</v>
      </c>
      <c r="E11" s="60" t="s">
        <v>165</v>
      </c>
      <c r="F11" s="67">
        <v>0</v>
      </c>
      <c r="G11" s="68">
        <v>46.72</v>
      </c>
      <c r="H11" s="69">
        <f t="shared" si="0"/>
        <v>1.7199999999999989</v>
      </c>
      <c r="I11" s="70">
        <f t="shared" si="1"/>
        <v>1.7199999999999989</v>
      </c>
      <c r="J11" s="71">
        <f aca="true" t="shared" si="2" ref="J11:J22">J10+1</f>
        <v>2</v>
      </c>
      <c r="K11" s="71">
        <f aca="true" t="shared" si="3" ref="K11:K22">IF(OR(G11="снят",G11="н/я",G11&gt;I$7,G11=0),"—",K10+1)</f>
        <v>2</v>
      </c>
      <c r="L11" s="72">
        <f>IF(OR(G11="снят",G11="н/я",G11&gt;I$7,G11=0),"—",ROUND($G$6/G11,2))</f>
        <v>4.28</v>
      </c>
      <c r="M11" s="71"/>
      <c r="N11" s="71">
        <v>12</v>
      </c>
    </row>
    <row r="12" spans="2:14" ht="12.75">
      <c r="B12" s="58">
        <v>30005</v>
      </c>
      <c r="C12" s="59" t="s">
        <v>147</v>
      </c>
      <c r="D12" s="59" t="s">
        <v>47</v>
      </c>
      <c r="E12" s="60" t="s">
        <v>148</v>
      </c>
      <c r="F12" s="67">
        <v>0</v>
      </c>
      <c r="G12" s="68">
        <v>47.15</v>
      </c>
      <c r="H12" s="69">
        <f t="shared" si="0"/>
        <v>2.1499999999999986</v>
      </c>
      <c r="I12" s="70">
        <f t="shared" si="1"/>
        <v>2.1499999999999986</v>
      </c>
      <c r="J12" s="71">
        <f t="shared" si="2"/>
        <v>3</v>
      </c>
      <c r="K12" s="71">
        <f t="shared" si="3"/>
        <v>3</v>
      </c>
      <c r="L12" s="72">
        <f aca="true" t="shared" si="4" ref="L12:L22">IF(OR(G12="снят",G12="н/я",G12&gt;I$7,G12=0),"—",ROUND($G$6/G12,2))</f>
        <v>4.24</v>
      </c>
      <c r="M12" s="71"/>
      <c r="N12" s="71">
        <v>11</v>
      </c>
    </row>
    <row r="13" spans="2:14" ht="12.75">
      <c r="B13" s="58">
        <v>30001</v>
      </c>
      <c r="C13" s="59" t="s">
        <v>159</v>
      </c>
      <c r="D13" s="59" t="s">
        <v>56</v>
      </c>
      <c r="E13" s="60" t="s">
        <v>160</v>
      </c>
      <c r="F13" s="67">
        <v>0</v>
      </c>
      <c r="G13" s="68">
        <v>48.88</v>
      </c>
      <c r="H13" s="69">
        <f t="shared" si="0"/>
        <v>3.8800000000000026</v>
      </c>
      <c r="I13" s="70">
        <f t="shared" si="1"/>
        <v>3.8800000000000026</v>
      </c>
      <c r="J13" s="71">
        <f t="shared" si="2"/>
        <v>4</v>
      </c>
      <c r="K13" s="71">
        <f t="shared" si="3"/>
        <v>4</v>
      </c>
      <c r="L13" s="72">
        <f t="shared" si="4"/>
        <v>4.09</v>
      </c>
      <c r="M13" s="71"/>
      <c r="N13" s="71">
        <v>10</v>
      </c>
    </row>
    <row r="14" spans="2:14" ht="12.75">
      <c r="B14" s="58">
        <v>30013</v>
      </c>
      <c r="C14" s="59" t="s">
        <v>159</v>
      </c>
      <c r="D14" s="59" t="s">
        <v>56</v>
      </c>
      <c r="E14" s="60" t="s">
        <v>161</v>
      </c>
      <c r="F14" s="67">
        <v>5</v>
      </c>
      <c r="G14" s="68">
        <v>45</v>
      </c>
      <c r="H14" s="69">
        <f t="shared" si="0"/>
        <v>0</v>
      </c>
      <c r="I14" s="70">
        <f t="shared" si="1"/>
        <v>5</v>
      </c>
      <c r="J14" s="71">
        <f t="shared" si="2"/>
        <v>5</v>
      </c>
      <c r="K14" s="71">
        <f t="shared" si="3"/>
        <v>5</v>
      </c>
      <c r="L14" s="72">
        <f t="shared" si="4"/>
        <v>4.44</v>
      </c>
      <c r="M14" s="71"/>
      <c r="N14" s="71">
        <v>9</v>
      </c>
    </row>
    <row r="15" spans="2:14" ht="12.75">
      <c r="B15" s="58">
        <v>30007</v>
      </c>
      <c r="C15" s="59" t="s">
        <v>149</v>
      </c>
      <c r="D15" s="59" t="s">
        <v>47</v>
      </c>
      <c r="E15" s="60" t="s">
        <v>150</v>
      </c>
      <c r="F15" s="67">
        <v>0</v>
      </c>
      <c r="G15" s="68">
        <v>50.26</v>
      </c>
      <c r="H15" s="69">
        <f t="shared" si="0"/>
        <v>5.259999999999998</v>
      </c>
      <c r="I15" s="70">
        <f t="shared" si="1"/>
        <v>5.259999999999998</v>
      </c>
      <c r="J15" s="71">
        <f t="shared" si="2"/>
        <v>6</v>
      </c>
      <c r="K15" s="71">
        <f t="shared" si="3"/>
        <v>6</v>
      </c>
      <c r="L15" s="72">
        <f t="shared" si="4"/>
        <v>3.98</v>
      </c>
      <c r="M15" s="71"/>
      <c r="N15" s="71">
        <v>8</v>
      </c>
    </row>
    <row r="16" spans="2:14" ht="12.75">
      <c r="B16" s="58">
        <v>30006</v>
      </c>
      <c r="C16" s="59" t="s">
        <v>155</v>
      </c>
      <c r="D16" s="59" t="s">
        <v>47</v>
      </c>
      <c r="E16" s="60" t="s">
        <v>156</v>
      </c>
      <c r="F16" s="67">
        <v>5</v>
      </c>
      <c r="G16" s="68">
        <v>46.25</v>
      </c>
      <c r="H16" s="69">
        <f t="shared" si="0"/>
        <v>1.25</v>
      </c>
      <c r="I16" s="70">
        <f t="shared" si="1"/>
        <v>6.25</v>
      </c>
      <c r="J16" s="71">
        <f t="shared" si="2"/>
        <v>7</v>
      </c>
      <c r="K16" s="71">
        <f t="shared" si="3"/>
        <v>7</v>
      </c>
      <c r="L16" s="72">
        <f t="shared" si="4"/>
        <v>4.32</v>
      </c>
      <c r="M16" s="71"/>
      <c r="N16" s="71">
        <v>7</v>
      </c>
    </row>
    <row r="17" spans="2:14" ht="12.75">
      <c r="B17" s="58">
        <v>30004</v>
      </c>
      <c r="C17" s="59" t="s">
        <v>151</v>
      </c>
      <c r="D17" s="59" t="s">
        <v>47</v>
      </c>
      <c r="E17" s="60" t="s">
        <v>152</v>
      </c>
      <c r="F17" s="67">
        <v>5</v>
      </c>
      <c r="G17" s="68">
        <v>48.99</v>
      </c>
      <c r="H17" s="69">
        <f t="shared" si="0"/>
        <v>3.990000000000002</v>
      </c>
      <c r="I17" s="70">
        <f t="shared" si="1"/>
        <v>8.990000000000002</v>
      </c>
      <c r="J17" s="71">
        <f t="shared" si="2"/>
        <v>8</v>
      </c>
      <c r="K17" s="71">
        <f t="shared" si="3"/>
        <v>8</v>
      </c>
      <c r="L17" s="72">
        <f t="shared" si="4"/>
        <v>4.08</v>
      </c>
      <c r="M17" s="71"/>
      <c r="N17" s="71">
        <v>6</v>
      </c>
    </row>
    <row r="18" spans="2:14" ht="12.75">
      <c r="B18" s="58">
        <v>30012</v>
      </c>
      <c r="C18" s="59" t="s">
        <v>162</v>
      </c>
      <c r="D18" s="59" t="s">
        <v>52</v>
      </c>
      <c r="E18" s="60" t="s">
        <v>163</v>
      </c>
      <c r="F18" s="67">
        <v>0</v>
      </c>
      <c r="G18" s="68">
        <v>54.81</v>
      </c>
      <c r="H18" s="69">
        <f t="shared" si="0"/>
        <v>9.810000000000002</v>
      </c>
      <c r="I18" s="70">
        <f t="shared" si="1"/>
        <v>9.810000000000002</v>
      </c>
      <c r="J18" s="71">
        <f t="shared" si="2"/>
        <v>9</v>
      </c>
      <c r="K18" s="71">
        <f t="shared" si="3"/>
        <v>9</v>
      </c>
      <c r="L18" s="72">
        <f t="shared" si="4"/>
        <v>3.65</v>
      </c>
      <c r="M18" s="71"/>
      <c r="N18" s="71">
        <v>5</v>
      </c>
    </row>
    <row r="19" spans="2:14" ht="12.75">
      <c r="B19" s="58">
        <v>30011</v>
      </c>
      <c r="C19" s="59" t="s">
        <v>108</v>
      </c>
      <c r="D19" s="59" t="s">
        <v>53</v>
      </c>
      <c r="E19" s="60" t="s">
        <v>164</v>
      </c>
      <c r="F19" s="67">
        <v>10</v>
      </c>
      <c r="G19" s="68">
        <v>50.22</v>
      </c>
      <c r="H19" s="69">
        <f t="shared" si="0"/>
        <v>5.219999999999999</v>
      </c>
      <c r="I19" s="70">
        <f t="shared" si="1"/>
        <v>15.219999999999999</v>
      </c>
      <c r="J19" s="71">
        <f t="shared" si="2"/>
        <v>10</v>
      </c>
      <c r="K19" s="71">
        <f t="shared" si="3"/>
        <v>10</v>
      </c>
      <c r="L19" s="72">
        <f t="shared" si="4"/>
        <v>3.98</v>
      </c>
      <c r="M19" s="71"/>
      <c r="N19" s="71">
        <v>4</v>
      </c>
    </row>
    <row r="20" spans="2:14" ht="12.75">
      <c r="B20" s="58">
        <v>30008</v>
      </c>
      <c r="C20" s="59" t="s">
        <v>153</v>
      </c>
      <c r="D20" s="59" t="s">
        <v>47</v>
      </c>
      <c r="E20" s="60" t="s">
        <v>154</v>
      </c>
      <c r="F20" s="67">
        <v>5</v>
      </c>
      <c r="G20" s="68">
        <v>59.77</v>
      </c>
      <c r="H20" s="69">
        <f t="shared" si="0"/>
        <v>14.770000000000003</v>
      </c>
      <c r="I20" s="70">
        <f t="shared" si="1"/>
        <v>19.770000000000003</v>
      </c>
      <c r="J20" s="71">
        <f t="shared" si="2"/>
        <v>11</v>
      </c>
      <c r="K20" s="71">
        <f t="shared" si="3"/>
        <v>11</v>
      </c>
      <c r="L20" s="72">
        <f t="shared" si="4"/>
        <v>3.35</v>
      </c>
      <c r="M20" s="71"/>
      <c r="N20" s="71">
        <v>3</v>
      </c>
    </row>
    <row r="21" spans="2:14" ht="12.75">
      <c r="B21" s="58">
        <v>30009</v>
      </c>
      <c r="C21" s="59" t="s">
        <v>157</v>
      </c>
      <c r="D21" s="59" t="s">
        <v>48</v>
      </c>
      <c r="E21" s="60" t="s">
        <v>158</v>
      </c>
      <c r="F21" s="67">
        <v>0</v>
      </c>
      <c r="G21" s="68" t="s">
        <v>76</v>
      </c>
      <c r="H21" s="69">
        <f t="shared" si="0"/>
        <v>120</v>
      </c>
      <c r="I21" s="70">
        <f t="shared" si="1"/>
        <v>120</v>
      </c>
      <c r="J21" s="71">
        <f t="shared" si="2"/>
        <v>12</v>
      </c>
      <c r="K21" s="71" t="str">
        <f t="shared" si="3"/>
        <v>—</v>
      </c>
      <c r="L21" s="72" t="str">
        <f t="shared" si="4"/>
        <v>—</v>
      </c>
      <c r="M21" s="71"/>
      <c r="N21" s="71">
        <v>0</v>
      </c>
    </row>
    <row r="22" spans="2:14" ht="12.75">
      <c r="B22" s="58">
        <v>30010</v>
      </c>
      <c r="C22" s="59" t="s">
        <v>166</v>
      </c>
      <c r="D22" s="59" t="s">
        <v>53</v>
      </c>
      <c r="E22" s="60" t="s">
        <v>167</v>
      </c>
      <c r="F22" s="67">
        <v>0</v>
      </c>
      <c r="G22" s="68">
        <v>68.6</v>
      </c>
      <c r="H22" s="69">
        <f t="shared" si="0"/>
        <v>120</v>
      </c>
      <c r="I22" s="70">
        <f t="shared" si="1"/>
        <v>120</v>
      </c>
      <c r="J22" s="71">
        <f t="shared" si="2"/>
        <v>13</v>
      </c>
      <c r="K22" s="71" t="str">
        <f t="shared" si="3"/>
        <v>—</v>
      </c>
      <c r="L22" s="72" t="str">
        <f t="shared" si="4"/>
        <v>—</v>
      </c>
      <c r="M22" s="71"/>
      <c r="N22" s="71">
        <v>0</v>
      </c>
    </row>
    <row r="23" spans="2:14" ht="13.5" thickBot="1">
      <c r="B23" s="73"/>
      <c r="C23" s="74"/>
      <c r="D23" s="74"/>
      <c r="E23" s="75"/>
      <c r="F23" s="76"/>
      <c r="G23" s="74"/>
      <c r="H23" s="74"/>
      <c r="I23" s="77"/>
      <c r="J23" s="78"/>
      <c r="K23" s="78"/>
      <c r="L23" s="78"/>
      <c r="M23" s="78"/>
      <c r="N23" s="78"/>
    </row>
  </sheetData>
  <sheetProtection/>
  <mergeCells count="10">
    <mergeCell ref="K8:K9"/>
    <mergeCell ref="L8:L9"/>
    <mergeCell ref="M8:M9"/>
    <mergeCell ref="N8:N9"/>
    <mergeCell ref="B8:B9"/>
    <mergeCell ref="C8:C9"/>
    <mergeCell ref="D8:D9"/>
    <mergeCell ref="E8:E9"/>
    <mergeCell ref="F8:I8"/>
    <mergeCell ref="J8:J9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dcterms:created xsi:type="dcterms:W3CDTF">2024-01-06T13:38:29Z</dcterms:created>
  <dcterms:modified xsi:type="dcterms:W3CDTF">2024-01-09T21:08:51Z</dcterms:modified>
  <cp:category/>
  <cp:version/>
  <cp:contentType/>
  <cp:contentStatus/>
</cp:coreProperties>
</file>